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6" windowWidth="12120" windowHeight="8556" firstSheet="4" activeTab="5"/>
  </bookViews>
  <sheets>
    <sheet name="смета 2007" sheetId="1" r:id="rId1"/>
    <sheet name="отчет 2007 (расшифровка)" sheetId="8" r:id="rId2"/>
    <sheet name="отчет 2007" sheetId="4" r:id="rId3"/>
    <sheet name="смета 2008 черн." sheetId="6" r:id="rId4"/>
    <sheet name="План 2013" sheetId="18" r:id="rId5"/>
    <sheet name="Исполнение" sheetId="15" r:id="rId6"/>
    <sheet name="Лист2" sheetId="2" r:id="rId7"/>
    <sheet name="Лист3" sheetId="3" r:id="rId8"/>
  </sheets>
  <definedNames>
    <definedName name="_xlnm.Print_Area" localSheetId="5">Исполнение!#REF!</definedName>
    <definedName name="_xlnm.Print_Area" localSheetId="2">'отчет 2007'!$A$1:$D$88</definedName>
    <definedName name="_xlnm.Print_Area" localSheetId="1">'отчет 2007 (расшифровка)'!$A$1:$D$114</definedName>
    <definedName name="_xlnm.Print_Area" localSheetId="4">'План 2013'!$A$1:$G$98</definedName>
    <definedName name="_xlnm.Print_Area" localSheetId="0">'смета 2007'!$A$1:$E$82</definedName>
    <definedName name="_xlnm.Print_Area" localSheetId="3">'смета 2008 черн.'!$A$1:$F$105</definedName>
  </definedNames>
  <calcPr calcId="125725"/>
</workbook>
</file>

<file path=xl/calcChain.xml><?xml version="1.0" encoding="utf-8"?>
<calcChain xmlns="http://schemas.openxmlformats.org/spreadsheetml/2006/main">
  <c r="H15" i="15"/>
  <c r="H18" l="1"/>
  <c r="F18"/>
  <c r="H24"/>
  <c r="H48" s="1"/>
  <c r="F15"/>
  <c r="F24"/>
  <c r="F25" i="18"/>
  <c r="F14"/>
  <c r="G9" i="15"/>
  <c r="G18"/>
  <c r="G24"/>
  <c r="G31"/>
  <c r="G43"/>
  <c r="G48"/>
  <c r="G50" s="1"/>
  <c r="E9"/>
  <c r="E18"/>
  <c r="E24"/>
  <c r="E31"/>
  <c r="D48"/>
  <c r="D50" s="1"/>
  <c r="D9"/>
  <c r="F18" i="18"/>
  <c r="F96"/>
  <c r="H18"/>
  <c r="H25"/>
  <c r="H36"/>
  <c r="H87"/>
  <c r="H9"/>
  <c r="H14" s="1"/>
  <c r="G9"/>
  <c r="G14" s="1"/>
  <c r="G18"/>
  <c r="G25"/>
  <c r="G36"/>
  <c r="G87"/>
  <c r="G96"/>
  <c r="D9"/>
  <c r="E9"/>
  <c r="D14"/>
  <c r="E14"/>
  <c r="E18"/>
  <c r="E25"/>
  <c r="D34"/>
  <c r="E36"/>
  <c r="D39"/>
  <c r="D37"/>
  <c r="D40"/>
  <c r="D42"/>
  <c r="D60"/>
  <c r="D63"/>
  <c r="E71"/>
  <c r="E72"/>
  <c r="D96"/>
  <c r="E96"/>
  <c r="F115" i="6"/>
  <c r="F117"/>
  <c r="E110"/>
  <c r="F110"/>
  <c r="F111"/>
  <c r="F112"/>
  <c r="F113"/>
  <c r="F114"/>
  <c r="F116"/>
  <c r="F118"/>
  <c r="F119"/>
  <c r="F121"/>
  <c r="E121"/>
  <c r="D121"/>
  <c r="D124" s="1"/>
  <c r="F32"/>
  <c r="F35"/>
  <c r="F48"/>
  <c r="F55"/>
  <c r="F61"/>
  <c r="F89"/>
  <c r="F98"/>
  <c r="F22"/>
  <c r="F100"/>
  <c r="E73"/>
  <c r="E74"/>
  <c r="E61" s="1"/>
  <c r="E94"/>
  <c r="D17"/>
  <c r="D22" s="1"/>
  <c r="E22"/>
  <c r="D94"/>
  <c r="D98" s="1"/>
  <c r="D60" i="8"/>
  <c r="D41"/>
  <c r="D66"/>
  <c r="D98"/>
  <c r="D23"/>
  <c r="D105"/>
  <c r="D108"/>
  <c r="D14"/>
  <c r="D10"/>
  <c r="D17"/>
  <c r="D21"/>
  <c r="D37"/>
  <c r="D44"/>
  <c r="D42" s="1"/>
  <c r="D45"/>
  <c r="D47"/>
  <c r="D67"/>
  <c r="D70"/>
  <c r="D109"/>
  <c r="D79" i="4"/>
  <c r="D70"/>
  <c r="D23" s="1"/>
  <c r="D82" s="1"/>
  <c r="D14"/>
  <c r="D10"/>
  <c r="D17"/>
  <c r="D21"/>
  <c r="D38" i="6"/>
  <c r="D43"/>
  <c r="D41" s="1"/>
  <c r="D44"/>
  <c r="D46"/>
  <c r="D62"/>
  <c r="D65"/>
  <c r="D37" i="4"/>
  <c r="D42"/>
  <c r="D40"/>
  <c r="D43"/>
  <c r="D45"/>
  <c r="D61"/>
  <c r="D64"/>
  <c r="E28" i="1"/>
  <c r="E34"/>
  <c r="E31" s="1"/>
  <c r="E39"/>
  <c r="E37" s="1"/>
  <c r="E40"/>
  <c r="E42"/>
  <c r="E51"/>
  <c r="E58"/>
  <c r="E61"/>
  <c r="E57"/>
  <c r="D18"/>
  <c r="D28"/>
  <c r="D31"/>
  <c r="D36"/>
  <c r="D51"/>
  <c r="D57"/>
  <c r="D70"/>
  <c r="D73"/>
  <c r="D75"/>
  <c r="D77" s="1"/>
  <c r="E8" s="1"/>
  <c r="E16"/>
  <c r="E18"/>
  <c r="E36" l="1"/>
  <c r="E98" i="6"/>
  <c r="H96" i="18"/>
  <c r="F48" i="15"/>
  <c r="H49"/>
  <c r="E48"/>
  <c r="E50" s="1"/>
  <c r="D100" i="6"/>
  <c r="D83" i="4"/>
  <c r="E75" i="1"/>
  <c r="E100" i="6"/>
</calcChain>
</file>

<file path=xl/comments1.xml><?xml version="1.0" encoding="utf-8"?>
<comments xmlns="http://schemas.openxmlformats.org/spreadsheetml/2006/main">
  <authors>
    <author>Дмитриева</author>
  </authors>
  <commentList>
    <comment ref="E16" authorId="0">
      <text>
        <r>
          <rPr>
            <b/>
            <sz val="8"/>
            <color indexed="81"/>
            <rFont val="Tahoma"/>
            <charset val="204"/>
          </rPr>
          <t>Дмитриева:</t>
        </r>
        <r>
          <rPr>
            <sz val="8"/>
            <color indexed="81"/>
            <rFont val="Tahoma"/>
            <charset val="204"/>
          </rPr>
          <t xml:space="preserve">
Коммуналка - 30%
Задолженность по Охране - 5400 - 3 месяца
Задолж. Интернет - 5000
Дворник 50% - 6000
Задолж.по комуналке 6400
</t>
        </r>
      </text>
    </comment>
  </commentList>
</comments>
</file>

<file path=xl/comments2.xml><?xml version="1.0" encoding="utf-8"?>
<comments xmlns="http://schemas.openxmlformats.org/spreadsheetml/2006/main">
  <authors>
    <author>Дмитриева</author>
  </authors>
  <commentList>
    <comment ref="D15" authorId="0">
      <text>
        <r>
          <rPr>
            <b/>
            <sz val="8"/>
            <color indexed="81"/>
            <rFont val="Tahoma"/>
            <charset val="204"/>
          </rPr>
          <t>Дмитриева:</t>
        </r>
        <r>
          <rPr>
            <sz val="8"/>
            <color indexed="81"/>
            <rFont val="Tahoma"/>
            <charset val="204"/>
          </rPr>
          <t xml:space="preserve">
Коммуналка - 30%
Задолженность по Охране - 5400 - 3 месяца
Задолж. Интернет - 5000
Дворник 50% - 6000
Задолж.по комуналке 6400
</t>
        </r>
      </text>
    </comment>
  </commentList>
</comments>
</file>

<file path=xl/comments3.xml><?xml version="1.0" encoding="utf-8"?>
<comments xmlns="http://schemas.openxmlformats.org/spreadsheetml/2006/main">
  <authors>
    <author>Дмитриева</author>
  </authors>
  <commentList>
    <comment ref="D15" authorId="0">
      <text>
        <r>
          <rPr>
            <b/>
            <sz val="8"/>
            <color indexed="81"/>
            <rFont val="Tahoma"/>
            <charset val="204"/>
          </rPr>
          <t>Дмитриева:</t>
        </r>
        <r>
          <rPr>
            <sz val="8"/>
            <color indexed="81"/>
            <rFont val="Tahoma"/>
            <charset val="204"/>
          </rPr>
          <t xml:space="preserve">
Коммуналка - 30%
Задолженность по Охране - 5400 - 3 месяца
Задолж. Интернет - 5000
Дворник 50% - 6000
Задолж.по комуналке 6400
</t>
        </r>
      </text>
    </comment>
  </commentList>
</comments>
</file>

<file path=xl/comments4.xml><?xml version="1.0" encoding="utf-8"?>
<comments xmlns="http://schemas.openxmlformats.org/spreadsheetml/2006/main">
  <authors>
    <author>Дмитриева</author>
  </authors>
  <commentList>
    <comment ref="E35" authorId="0">
      <text>
        <r>
          <rPr>
            <b/>
            <sz val="8"/>
            <color indexed="81"/>
            <rFont val="Tahoma"/>
            <charset val="204"/>
          </rPr>
          <t>Дмитриева:</t>
        </r>
        <r>
          <rPr>
            <sz val="8"/>
            <color indexed="81"/>
            <rFont val="Tahoma"/>
            <charset val="204"/>
          </rPr>
          <t xml:space="preserve">
гсм 8*12
страховка 7</t>
        </r>
      </text>
    </comment>
  </commentList>
</comments>
</file>

<file path=xl/sharedStrings.xml><?xml version="1.0" encoding="utf-8"?>
<sst xmlns="http://schemas.openxmlformats.org/spreadsheetml/2006/main" count="698" uniqueCount="197">
  <si>
    <t>руб.</t>
  </si>
  <si>
    <t>Остаток на начало года</t>
  </si>
  <si>
    <t>Раздел I.  Доходы от основной деятельности</t>
  </si>
  <si>
    <t>1</t>
  </si>
  <si>
    <t>Вступительные взносы</t>
  </si>
  <si>
    <t>2</t>
  </si>
  <si>
    <t>Членские взносы</t>
  </si>
  <si>
    <t>3</t>
  </si>
  <si>
    <t>Добровольные взносы, в том числе:</t>
  </si>
  <si>
    <t>4</t>
  </si>
  <si>
    <t>Прочие</t>
  </si>
  <si>
    <t>ИТОГО</t>
  </si>
  <si>
    <t>Раздел II. Общие и административные расходы</t>
  </si>
  <si>
    <t>Заработная плата**</t>
  </si>
  <si>
    <t>Расчеты с бюджетом</t>
  </si>
  <si>
    <t>Командировочные расходы</t>
  </si>
  <si>
    <t>4.1</t>
  </si>
  <si>
    <t>командировочные расходы</t>
  </si>
  <si>
    <t>5</t>
  </si>
  <si>
    <t>Транспорт</t>
  </si>
  <si>
    <t>5.1</t>
  </si>
  <si>
    <t>приобретение транспортного средства</t>
  </si>
  <si>
    <t>5.2</t>
  </si>
  <si>
    <t>ГСМ</t>
  </si>
  <si>
    <t>5.3</t>
  </si>
  <si>
    <t>Расходы на содержание транспортных средств</t>
  </si>
  <si>
    <t>6</t>
  </si>
  <si>
    <t>6.1</t>
  </si>
  <si>
    <t>Информационное сопровождение программ:</t>
  </si>
  <si>
    <t xml:space="preserve">    Консультант +</t>
  </si>
  <si>
    <t xml:space="preserve">    Бухгалтерия 1 С</t>
  </si>
  <si>
    <t>6.2</t>
  </si>
  <si>
    <t>Ремонт и обслуживание компьютерной техники</t>
  </si>
  <si>
    <t>6.3</t>
  </si>
  <si>
    <t>Расходные материалы</t>
  </si>
  <si>
    <t>6.4</t>
  </si>
  <si>
    <t>Обслуживание телефонной станции</t>
  </si>
  <si>
    <t>7</t>
  </si>
  <si>
    <t>Представительские расходы</t>
  </si>
  <si>
    <t>8</t>
  </si>
  <si>
    <t>Расходы на праздничные мероприятия, посвященные 5-ю СППКК</t>
  </si>
  <si>
    <t>8.1</t>
  </si>
  <si>
    <t xml:space="preserve">Хозяйственные расходы </t>
  </si>
  <si>
    <t>канцелярские товары</t>
  </si>
  <si>
    <t>8.2</t>
  </si>
  <si>
    <t>чистая вода</t>
  </si>
  <si>
    <t>8.3</t>
  </si>
  <si>
    <t>уборочные средства</t>
  </si>
  <si>
    <t>8.4</t>
  </si>
  <si>
    <t>прочие</t>
  </si>
  <si>
    <t>9</t>
  </si>
  <si>
    <t>Оплата услуг</t>
  </si>
  <si>
    <t>9.1</t>
  </si>
  <si>
    <t xml:space="preserve">телефонной связи </t>
  </si>
  <si>
    <t>9.2</t>
  </si>
  <si>
    <t>интернета</t>
  </si>
  <si>
    <t>9.3</t>
  </si>
  <si>
    <t>почты</t>
  </si>
  <si>
    <t>9.4</t>
  </si>
  <si>
    <t>постовой охраны</t>
  </si>
  <si>
    <t>9.5</t>
  </si>
  <si>
    <t>типографии</t>
  </si>
  <si>
    <t>9.6</t>
  </si>
  <si>
    <t>приобретение информационно-методической литературы и периодических изданий</t>
  </si>
  <si>
    <t>9.7</t>
  </si>
  <si>
    <t>проведение конференций (оплата зала)</t>
  </si>
  <si>
    <t>9.8</t>
  </si>
  <si>
    <t>страховой компании (добровольное медицинское страхование работников)</t>
  </si>
  <si>
    <t>9.9</t>
  </si>
  <si>
    <t>банка</t>
  </si>
  <si>
    <t>10</t>
  </si>
  <si>
    <t>Членские и вступительные взносы</t>
  </si>
  <si>
    <t>10.1</t>
  </si>
  <si>
    <t>Членский взнос в РСПП</t>
  </si>
  <si>
    <t>11</t>
  </si>
  <si>
    <t>Прочие расходы</t>
  </si>
  <si>
    <t>11.1</t>
  </si>
  <si>
    <t>добровольное пожертвование Ачинской часовни и банкротство фонда</t>
  </si>
  <si>
    <t>ИТОГО :</t>
  </si>
  <si>
    <t>Остаток на конец года</t>
  </si>
  <si>
    <t>Факт 2006г.</t>
  </si>
  <si>
    <t>План 2007г.</t>
  </si>
  <si>
    <r>
      <t>Аренда помещения</t>
    </r>
    <r>
      <rPr>
        <sz val="9"/>
        <rFont val="Arial Cyr"/>
        <charset val="204"/>
      </rPr>
      <t xml:space="preserve"> </t>
    </r>
  </si>
  <si>
    <t>Обслуживание офисной техники</t>
  </si>
  <si>
    <t>Подготовка и издание журнала "Социальное партнерство. Практика региона"</t>
  </si>
  <si>
    <t>12</t>
  </si>
  <si>
    <t>Ремонт крыши</t>
  </si>
  <si>
    <t>Смета расходов СППКК на 2007г.</t>
  </si>
  <si>
    <t>Утверждено:</t>
  </si>
  <si>
    <t>Решением Правления СППКК</t>
  </si>
  <si>
    <t>от " 15" февраля 2007г.</t>
  </si>
  <si>
    <t xml:space="preserve">Руководитель </t>
  </si>
  <si>
    <t>(подпись)</t>
  </si>
  <si>
    <t>Главный бухгалтер</t>
  </si>
  <si>
    <t>13</t>
  </si>
  <si>
    <t>14</t>
  </si>
  <si>
    <t>от " 25" января 2008 г.</t>
  </si>
  <si>
    <t>Исполнение 2007</t>
  </si>
  <si>
    <t>Годовой отчет за 2007г.</t>
  </si>
  <si>
    <t xml:space="preserve">План на 2008 </t>
  </si>
  <si>
    <t>Добровольные взносы</t>
  </si>
  <si>
    <t>Раздел III. Общие и административные расходы</t>
  </si>
  <si>
    <t>Раздел II.  Доходы от прочей деятельности</t>
  </si>
  <si>
    <t>Средства по государственному контракту №01/10-07 от 15.10.07г.</t>
  </si>
  <si>
    <t>Раздел II.  Расходы по прочей деятельности</t>
  </si>
  <si>
    <t>Средства на оплату услуг по выполнению государственного контракта №01/10-07 от 15.10.07г.</t>
  </si>
  <si>
    <t>Заработная плата</t>
  </si>
  <si>
    <t xml:space="preserve"> - ГСМ</t>
  </si>
  <si>
    <t xml:space="preserve"> - ОСАГО</t>
  </si>
  <si>
    <t xml:space="preserve">  -обслуживание компьютерной техники</t>
  </si>
  <si>
    <t xml:space="preserve"> - обслуживание 1С</t>
  </si>
  <si>
    <t xml:space="preserve"> - обслуживание АТС</t>
  </si>
  <si>
    <t xml:space="preserve"> - приобретение ИБП, модуля памяти </t>
  </si>
  <si>
    <t xml:space="preserve"> - Консультант+</t>
  </si>
  <si>
    <t xml:space="preserve"> - Интернет</t>
  </si>
  <si>
    <t xml:space="preserve"> - Ростелеком</t>
  </si>
  <si>
    <t xml:space="preserve"> - Сибирьтелеком</t>
  </si>
  <si>
    <t xml:space="preserve"> - Аудиторская компания "Поиск"</t>
  </si>
  <si>
    <t xml:space="preserve"> - Охрана</t>
  </si>
  <si>
    <t xml:space="preserve"> - Проценты банка</t>
  </si>
  <si>
    <t xml:space="preserve"> - подписка СМИ</t>
  </si>
  <si>
    <t xml:space="preserve"> - Почта</t>
  </si>
  <si>
    <t xml:space="preserve"> - Домен</t>
  </si>
  <si>
    <t xml:space="preserve"> - Фотограф</t>
  </si>
  <si>
    <t xml:space="preserve"> - газета "Красноярский рабочий"</t>
  </si>
  <si>
    <t xml:space="preserve"> - создание сайта</t>
  </si>
  <si>
    <t xml:space="preserve"> - типография</t>
  </si>
  <si>
    <t xml:space="preserve"> - по НИР</t>
  </si>
  <si>
    <t xml:space="preserve"> - телевизор для музея</t>
  </si>
  <si>
    <t xml:space="preserve"> - благотворительная помощь (велопробег)</t>
  </si>
  <si>
    <t xml:space="preserve"> - благотворительная помощь (Сибирский легион)</t>
  </si>
  <si>
    <t xml:space="preserve"> - благотворительное пожертвование (Ачинская часовня)</t>
  </si>
  <si>
    <t>Андрияшкин В.Н.</t>
  </si>
  <si>
    <t>Глухов В.И.</t>
  </si>
  <si>
    <t>Дмитриев Е.Д.</t>
  </si>
  <si>
    <t>Дмитриева Н.Ю.</t>
  </si>
  <si>
    <t>Лукашеев А.В.</t>
  </si>
  <si>
    <t>Максина Л.Е.</t>
  </si>
  <si>
    <t>Подлесная Л.М.</t>
  </si>
  <si>
    <t>Стельмах А.В.</t>
  </si>
  <si>
    <t>Стельмах И.</t>
  </si>
  <si>
    <t>Пресс-служба</t>
  </si>
  <si>
    <t>Итого</t>
  </si>
  <si>
    <t>от " ___" ________ 2008 г.</t>
  </si>
  <si>
    <t>Смета на 2008г.</t>
  </si>
  <si>
    <t>от " _____" ________ 2008 г.</t>
  </si>
  <si>
    <t>ЕСН</t>
  </si>
  <si>
    <t>Начисленная з/плата ( с учетом выплат из Москвы)</t>
  </si>
  <si>
    <t>НДФЛ (13%)</t>
  </si>
  <si>
    <t>К выплате</t>
  </si>
  <si>
    <t>Интернет -5000</t>
  </si>
  <si>
    <t>Телефонная связь - 5000</t>
  </si>
  <si>
    <t>Обслуживание компьютерной техники - 5000</t>
  </si>
  <si>
    <t>Консультант плюс- 6000</t>
  </si>
  <si>
    <t>аренда помещения -57 000</t>
  </si>
  <si>
    <t>Москва -300 000,00</t>
  </si>
  <si>
    <t>Планируемые вступительные и членские взносы   150 000,00</t>
  </si>
  <si>
    <t>ИТОГО : 450 000,00</t>
  </si>
  <si>
    <t>Текущие платежи:</t>
  </si>
  <si>
    <t>ФИО</t>
  </si>
  <si>
    <t>Планируемые расходы СППКК с 01.08.08 г.</t>
  </si>
  <si>
    <t>ИТОГО: 260000+69160+5000+5000+5000+6000+57000= 407 160,00</t>
  </si>
  <si>
    <t>10000 з/пл Веселковой</t>
  </si>
  <si>
    <t>5000 з/пл Веселковой</t>
  </si>
  <si>
    <t>План на 2009</t>
  </si>
  <si>
    <t xml:space="preserve">  </t>
  </si>
  <si>
    <t>Програмное обеспечение</t>
  </si>
  <si>
    <t>Связь (Сибирьтелеком,Ростелеком,Совинтел)</t>
  </si>
  <si>
    <t xml:space="preserve">Исполнение на 2009 г. </t>
  </si>
  <si>
    <t>Содержание офиса</t>
  </si>
  <si>
    <t>Аренда земельного участка</t>
  </si>
  <si>
    <t>Заработная плата (ФОТ)</t>
  </si>
  <si>
    <t>НДС</t>
  </si>
  <si>
    <t>Содержание</t>
  </si>
  <si>
    <t>План, руб.</t>
  </si>
  <si>
    <t>Коммунальные платежи</t>
  </si>
  <si>
    <t>Аренда помещения</t>
  </si>
  <si>
    <t>Исполнительный директор</t>
  </si>
  <si>
    <t>В.Н. Андрияшкин</t>
  </si>
  <si>
    <t>Н.Ю. Дмитриева</t>
  </si>
  <si>
    <t>Исполнение, руб.</t>
  </si>
  <si>
    <t xml:space="preserve">Командировочные расходы </t>
  </si>
  <si>
    <t xml:space="preserve">ЕСН (30%) </t>
  </si>
  <si>
    <t>Проведение мероприятий</t>
  </si>
  <si>
    <t xml:space="preserve">Издание книги ТОП 500 </t>
  </si>
  <si>
    <t>Исполнение</t>
  </si>
  <si>
    <t>НДС ( налоговый агент)</t>
  </si>
  <si>
    <t>Смета расходов  на 2013 г.</t>
  </si>
  <si>
    <t>Штрафы</t>
  </si>
  <si>
    <t>от "19"января 2015 г.</t>
  </si>
  <si>
    <t>Исполнение сметы за 2017 г.</t>
  </si>
  <si>
    <t>План</t>
  </si>
  <si>
    <t>приобретение оргтехники</t>
  </si>
  <si>
    <t>7.1</t>
  </si>
  <si>
    <t>15-ти летие СППКК по отдельной смете</t>
  </si>
  <si>
    <t>Ремонт офисного помещения по отдельной смете</t>
  </si>
  <si>
    <t>от "  "__________ 2018 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</si>
</sst>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_-* #,##0.0_р_._-;\-* #,##0.0_р_._-;_-* &quot;-&quot;?_р_._-;_-@_-"/>
  </numFmts>
  <fonts count="20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"/>
      <charset val="204"/>
    </font>
    <font>
      <sz val="9"/>
      <name val="Arial"/>
      <family val="2"/>
      <charset val="204"/>
    </font>
    <font>
      <b/>
      <sz val="8"/>
      <name val="Arial Cyr"/>
      <charset val="204"/>
    </font>
    <font>
      <sz val="10"/>
      <name val="Times New Roman Cyr"/>
      <charset val="204"/>
    </font>
    <font>
      <b/>
      <sz val="8"/>
      <name val="Arial"/>
      <family val="2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b/>
      <sz val="9"/>
      <name val="Arial Cyr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  <font>
      <sz val="8"/>
      <name val="Arial Cyr"/>
      <charset val="204"/>
    </font>
    <font>
      <b/>
      <sz val="10"/>
      <name val="Arial Cyr"/>
      <charset val="204"/>
    </font>
    <font>
      <vertAlign val="superscript"/>
      <sz val="9"/>
      <name val="Arial"/>
      <family val="2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b/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7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164" fontId="5" fillId="0" borderId="0" xfId="5" applyNumberFormat="1" applyFont="1" applyFill="1"/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6" fillId="0" borderId="1" xfId="5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4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3" fillId="0" borderId="1" xfId="5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5" fillId="0" borderId="1" xfId="5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3" fillId="2" borderId="1" xfId="5" applyNumberFormat="1" applyFont="1" applyFill="1" applyBorder="1" applyAlignment="1">
      <alignment wrapText="1"/>
    </xf>
    <xf numFmtId="49" fontId="9" fillId="0" borderId="1" xfId="2" applyNumberFormat="1" applyFont="1" applyFill="1" applyBorder="1" applyAlignment="1">
      <alignment horizontal="left"/>
    </xf>
    <xf numFmtId="164" fontId="5" fillId="0" borderId="1" xfId="5" applyNumberFormat="1" applyFont="1" applyFill="1" applyBorder="1"/>
    <xf numFmtId="49" fontId="11" fillId="0" borderId="1" xfId="2" applyNumberFormat="1" applyFont="1" applyFill="1" applyBorder="1" applyAlignment="1">
      <alignment horizontal="left"/>
    </xf>
    <xf numFmtId="49" fontId="11" fillId="0" borderId="1" xfId="2" applyNumberFormat="1" applyFont="1" applyFill="1" applyBorder="1" applyAlignment="1">
      <alignment horizontal="left" wrapText="1"/>
    </xf>
    <xf numFmtId="164" fontId="3" fillId="0" borderId="1" xfId="5" applyNumberFormat="1" applyFont="1" applyFill="1" applyBorder="1"/>
    <xf numFmtId="49" fontId="2" fillId="0" borderId="1" xfId="2" applyNumberFormat="1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/>
    </xf>
    <xf numFmtId="0" fontId="11" fillId="0" borderId="1" xfId="2" applyFont="1" applyFill="1" applyBorder="1" applyAlignment="1">
      <alignment horizontal="left" wrapText="1"/>
    </xf>
    <xf numFmtId="0" fontId="2" fillId="0" borderId="1" xfId="2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/>
    </xf>
    <xf numFmtId="0" fontId="9" fillId="0" borderId="1" xfId="2" applyFont="1" applyFill="1" applyBorder="1" applyAlignment="1">
      <alignment horizontal="left" wrapText="1"/>
    </xf>
    <xf numFmtId="49" fontId="2" fillId="0" borderId="1" xfId="2" applyNumberFormat="1" applyFont="1" applyFill="1" applyBorder="1" applyAlignment="1">
      <alignment horizontal="left"/>
    </xf>
    <xf numFmtId="0" fontId="2" fillId="0" borderId="1" xfId="3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164" fontId="3" fillId="2" borderId="1" xfId="5" applyNumberFormat="1" applyFont="1" applyFill="1" applyBorder="1"/>
    <xf numFmtId="49" fontId="5" fillId="0" borderId="0" xfId="0" applyNumberFormat="1" applyFont="1" applyFill="1" applyProtection="1">
      <protection locked="0"/>
    </xf>
    <xf numFmtId="0" fontId="5" fillId="0" borderId="0" xfId="0" applyFont="1" applyFill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wrapText="1"/>
    </xf>
    <xf numFmtId="0" fontId="15" fillId="0" borderId="0" xfId="0" applyFont="1"/>
    <xf numFmtId="43" fontId="0" fillId="0" borderId="0" xfId="5" applyFont="1"/>
    <xf numFmtId="0" fontId="0" fillId="0" borderId="0" xfId="0" applyAlignment="1">
      <alignment horizontal="right"/>
    </xf>
    <xf numFmtId="49" fontId="5" fillId="0" borderId="3" xfId="0" applyNumberFormat="1" applyFont="1" applyFill="1" applyBorder="1" applyAlignment="1"/>
    <xf numFmtId="49" fontId="5" fillId="0" borderId="3" xfId="0" applyNumberFormat="1" applyFont="1" applyFill="1" applyBorder="1"/>
    <xf numFmtId="0" fontId="5" fillId="0" borderId="3" xfId="0" applyFont="1" applyFill="1" applyBorder="1" applyAlignment="1">
      <alignment wrapText="1"/>
    </xf>
    <xf numFmtId="0" fontId="5" fillId="0" borderId="0" xfId="0" applyFont="1" applyFill="1"/>
    <xf numFmtId="49" fontId="5" fillId="0" borderId="0" xfId="0" applyNumberFormat="1" applyFont="1" applyFill="1" applyBorder="1"/>
    <xf numFmtId="0" fontId="16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 applyProtection="1">
      <protection locked="0"/>
    </xf>
    <xf numFmtId="49" fontId="5" fillId="0" borderId="0" xfId="0" applyNumberFormat="1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center"/>
    </xf>
    <xf numFmtId="43" fontId="1" fillId="0" borderId="0" xfId="5"/>
    <xf numFmtId="164" fontId="6" fillId="0" borderId="2" xfId="5" applyNumberFormat="1" applyFont="1" applyFill="1" applyBorder="1" applyAlignment="1">
      <alignment horizontal="center" vertical="center" wrapText="1"/>
    </xf>
    <xf numFmtId="165" fontId="2" fillId="0" borderId="2" xfId="4" applyNumberFormat="1" applyFont="1" applyFill="1" applyBorder="1" applyAlignment="1">
      <alignment wrapText="1"/>
    </xf>
    <xf numFmtId="164" fontId="3" fillId="0" borderId="2" xfId="5" applyNumberFormat="1" applyFont="1" applyFill="1" applyBorder="1" applyAlignment="1">
      <alignment wrapText="1"/>
    </xf>
    <xf numFmtId="164" fontId="5" fillId="0" borderId="2" xfId="5" applyNumberFormat="1" applyFont="1" applyFill="1" applyBorder="1" applyAlignment="1">
      <alignment wrapText="1"/>
    </xf>
    <xf numFmtId="164" fontId="3" fillId="2" borderId="2" xfId="5" applyNumberFormat="1" applyFont="1" applyFill="1" applyBorder="1" applyAlignment="1">
      <alignment wrapText="1"/>
    </xf>
    <xf numFmtId="164" fontId="5" fillId="0" borderId="2" xfId="5" applyNumberFormat="1" applyFont="1" applyFill="1" applyBorder="1"/>
    <xf numFmtId="164" fontId="3" fillId="0" borderId="2" xfId="5" applyNumberFormat="1" applyFont="1" applyFill="1" applyBorder="1"/>
    <xf numFmtId="164" fontId="3" fillId="2" borderId="2" xfId="5" applyNumberFormat="1" applyFont="1" applyFill="1" applyBorder="1"/>
    <xf numFmtId="0" fontId="0" fillId="0" borderId="1" xfId="0" applyBorder="1"/>
    <xf numFmtId="166" fontId="0" fillId="0" borderId="0" xfId="0" applyNumberFormat="1"/>
    <xf numFmtId="43" fontId="0" fillId="0" borderId="1" xfId="5" applyFont="1" applyBorder="1"/>
    <xf numFmtId="43" fontId="15" fillId="0" borderId="1" xfId="5" applyFont="1" applyBorder="1"/>
    <xf numFmtId="43" fontId="5" fillId="0" borderId="0" xfId="5" applyFont="1" applyFill="1"/>
    <xf numFmtId="43" fontId="8" fillId="0" borderId="1" xfId="5" applyFont="1" applyFill="1" applyBorder="1" applyAlignment="1">
      <alignment horizontal="center" vertical="center" wrapText="1"/>
    </xf>
    <xf numFmtId="43" fontId="6" fillId="0" borderId="1" xfId="5" applyFont="1" applyFill="1" applyBorder="1" applyAlignment="1">
      <alignment horizontal="center" vertical="center" wrapText="1"/>
    </xf>
    <xf numFmtId="43" fontId="3" fillId="2" borderId="1" xfId="5" applyFont="1" applyFill="1" applyBorder="1" applyAlignment="1">
      <alignment wrapText="1"/>
    </xf>
    <xf numFmtId="164" fontId="3" fillId="2" borderId="1" xfId="5" applyNumberFormat="1" applyFont="1" applyFill="1" applyBorder="1" applyAlignment="1">
      <alignment horizontal="right"/>
    </xf>
    <xf numFmtId="164" fontId="3" fillId="0" borderId="1" xfId="5" applyNumberFormat="1" applyFont="1" applyFill="1" applyBorder="1" applyAlignment="1">
      <alignment horizontal="right"/>
    </xf>
    <xf numFmtId="164" fontId="0" fillId="0" borderId="1" xfId="5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3" fillId="2" borderId="1" xfId="5" applyNumberFormat="1" applyFont="1" applyFill="1" applyBorder="1" applyAlignment="1">
      <alignment horizontal="right" wrapText="1"/>
    </xf>
    <xf numFmtId="164" fontId="15" fillId="0" borderId="1" xfId="0" applyNumberFormat="1" applyFont="1" applyBorder="1" applyAlignment="1">
      <alignment horizontal="right"/>
    </xf>
    <xf numFmtId="43" fontId="1" fillId="0" borderId="0" xfId="5" applyFont="1"/>
    <xf numFmtId="43" fontId="1" fillId="0" borderId="1" xfId="5" applyBorder="1"/>
    <xf numFmtId="43" fontId="0" fillId="0" borderId="0" xfId="0" applyNumberFormat="1"/>
    <xf numFmtId="0" fontId="0" fillId="0" borderId="1" xfId="0" applyBorder="1" applyAlignment="1">
      <alignment horizontal="center" wrapText="1"/>
    </xf>
    <xf numFmtId="43" fontId="0" fillId="0" borderId="1" xfId="5" applyFont="1" applyBorder="1" applyAlignment="1">
      <alignment horizontal="center" wrapText="1"/>
    </xf>
    <xf numFmtId="0" fontId="15" fillId="0" borderId="1" xfId="0" applyFont="1" applyBorder="1"/>
    <xf numFmtId="43" fontId="15" fillId="0" borderId="0" xfId="0" applyNumberFormat="1" applyFont="1"/>
    <xf numFmtId="43" fontId="1" fillId="0" borderId="1" xfId="5" applyFont="1" applyBorder="1"/>
    <xf numFmtId="43" fontId="1" fillId="0" borderId="1" xfId="5" applyBorder="1" applyAlignment="1">
      <alignment horizontal="right"/>
    </xf>
    <xf numFmtId="43" fontId="3" fillId="2" borderId="1" xfId="5" applyFont="1" applyFill="1" applyBorder="1" applyAlignment="1">
      <alignment horizontal="right" wrapText="1"/>
    </xf>
    <xf numFmtId="43" fontId="15" fillId="0" borderId="1" xfId="5" applyFont="1" applyBorder="1" applyAlignment="1">
      <alignment horizontal="right"/>
    </xf>
    <xf numFmtId="43" fontId="3" fillId="2" borderId="1" xfId="5" applyFont="1" applyFill="1" applyBorder="1" applyAlignment="1">
      <alignment horizontal="right"/>
    </xf>
    <xf numFmtId="43" fontId="3" fillId="0" borderId="1" xfId="5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17" fillId="0" borderId="0" xfId="0" applyFont="1"/>
    <xf numFmtId="0" fontId="18" fillId="0" borderId="0" xfId="0" applyFont="1"/>
    <xf numFmtId="43" fontId="18" fillId="0" borderId="0" xfId="5" applyFont="1"/>
    <xf numFmtId="0" fontId="18" fillId="0" borderId="0" xfId="0" applyFont="1" applyAlignment="1">
      <alignment horizontal="center"/>
    </xf>
    <xf numFmtId="13" fontId="1" fillId="0" borderId="0" xfId="5" applyNumberFormat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4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 vertical="center" wrapText="1"/>
    </xf>
    <xf numFmtId="43" fontId="15" fillId="0" borderId="0" xfId="5" applyFont="1"/>
    <xf numFmtId="4" fontId="15" fillId="0" borderId="0" xfId="0" applyNumberFormat="1" applyFont="1"/>
    <xf numFmtId="0" fontId="15" fillId="0" borderId="0" xfId="0" applyFont="1" applyAlignment="1">
      <alignment horizontal="left"/>
    </xf>
    <xf numFmtId="43" fontId="5" fillId="0" borderId="0" xfId="0" applyNumberFormat="1" applyFont="1" applyFill="1"/>
    <xf numFmtId="43" fontId="8" fillId="0" borderId="4" xfId="5" applyFont="1" applyFill="1" applyBorder="1" applyAlignment="1">
      <alignment horizontal="center" vertical="center" wrapText="1"/>
    </xf>
    <xf numFmtId="43" fontId="19" fillId="0" borderId="1" xfId="5" applyFont="1" applyBorder="1" applyAlignment="1">
      <alignment horizontal="right"/>
    </xf>
    <xf numFmtId="43" fontId="8" fillId="0" borderId="1" xfId="5" applyFont="1" applyBorder="1" applyAlignment="1">
      <alignment horizontal="center"/>
    </xf>
    <xf numFmtId="43" fontId="15" fillId="2" borderId="1" xfId="5" applyFont="1" applyFill="1" applyBorder="1"/>
    <xf numFmtId="49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3" fontId="15" fillId="2" borderId="1" xfId="5" applyFont="1" applyFill="1" applyBorder="1" applyAlignment="1">
      <alignment horizontal="right"/>
    </xf>
    <xf numFmtId="43" fontId="1" fillId="2" borderId="1" xfId="5" applyFill="1" applyBorder="1"/>
    <xf numFmtId="43" fontId="1" fillId="2" borderId="1" xfId="5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43" fontId="15" fillId="0" borderId="1" xfId="5" applyFont="1" applyFill="1" applyBorder="1" applyAlignment="1">
      <alignment horizontal="right"/>
    </xf>
    <xf numFmtId="43" fontId="15" fillId="0" borderId="1" xfId="5" applyFont="1" applyFill="1" applyBorder="1"/>
    <xf numFmtId="0" fontId="0" fillId="0" borderId="0" xfId="0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7" fillId="0" borderId="0" xfId="0" applyFont="1" applyBorder="1"/>
    <xf numFmtId="43" fontId="18" fillId="0" borderId="0" xfId="5" applyFont="1" applyBorder="1"/>
    <xf numFmtId="0" fontId="0" fillId="0" borderId="5" xfId="0" applyBorder="1"/>
    <xf numFmtId="0" fontId="15" fillId="0" borderId="5" xfId="0" applyFont="1" applyBorder="1"/>
    <xf numFmtId="43" fontId="15" fillId="0" borderId="5" xfId="5" applyFont="1" applyBorder="1"/>
    <xf numFmtId="43" fontId="1" fillId="0" borderId="5" xfId="5" applyBorder="1"/>
    <xf numFmtId="49" fontId="5" fillId="0" borderId="6" xfId="0" applyNumberFormat="1" applyFont="1" applyFill="1" applyBorder="1" applyAlignment="1">
      <alignment horizontal="left" indent="1"/>
    </xf>
    <xf numFmtId="0" fontId="16" fillId="0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wrapText="1"/>
    </xf>
    <xf numFmtId="0" fontId="5" fillId="0" borderId="6" xfId="0" applyFont="1" applyFill="1" applyBorder="1"/>
    <xf numFmtId="43" fontId="5" fillId="0" borderId="6" xfId="5" applyFont="1" applyFill="1" applyBorder="1"/>
    <xf numFmtId="0" fontId="5" fillId="0" borderId="7" xfId="0" applyFont="1" applyFill="1" applyBorder="1"/>
    <xf numFmtId="4" fontId="15" fillId="0" borderId="8" xfId="0" applyNumberFormat="1" applyFont="1" applyBorder="1"/>
    <xf numFmtId="0" fontId="18" fillId="0" borderId="9" xfId="0" applyFont="1" applyBorder="1"/>
    <xf numFmtId="0" fontId="15" fillId="0" borderId="8" xfId="0" applyFont="1" applyBorder="1"/>
    <xf numFmtId="43" fontId="8" fillId="0" borderId="1" xfId="5" applyFont="1" applyFill="1" applyBorder="1" applyAlignment="1">
      <alignment horizontal="center" wrapText="1"/>
    </xf>
    <xf numFmtId="49" fontId="9" fillId="0" borderId="1" xfId="2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center"/>
    </xf>
    <xf numFmtId="4" fontId="3" fillId="0" borderId="0" xfId="1" applyNumberFormat="1" applyFont="1" applyFill="1" applyBorder="1" applyAlignment="1">
      <alignment horizontal="left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</cellXfs>
  <cellStyles count="6">
    <cellStyle name="Normal_plan_98" xfId="1"/>
    <cellStyle name="Обычный" xfId="0" builtinId="0"/>
    <cellStyle name="Обычный_Бюджеты офисов дивизионов" xfId="2"/>
    <cellStyle name="Обычный_Группа свод. октяб..98" xfId="3"/>
    <cellStyle name="Процентный" xfId="4" builtinId="5"/>
    <cellStyle name="Финансовый" xfId="5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751332" y="7802880"/>
          <a:ext cx="0" cy="0"/>
          <a:chOff x="42" y="11"/>
          <a:chExt cx="697" cy="144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grpSp>
      <xdr:nvGrpSpPr>
        <xdr:cNvPr id="1036" name="Group 12"/>
        <xdr:cNvGrpSpPr>
          <a:grpSpLocks/>
        </xdr:cNvGrpSpPr>
      </xdr:nvGrpSpPr>
      <xdr:grpSpPr bwMode="auto">
        <a:xfrm>
          <a:off x="751332" y="7802880"/>
          <a:ext cx="0" cy="0"/>
          <a:chOff x="42" y="11"/>
          <a:chExt cx="697" cy="144"/>
        </a:xfrm>
      </xdr:grpSpPr>
      <xdr:sp macro="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1040" name="Text Box 16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1045" name="Text Box 21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1046" name="Text Box 22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99</xdr:row>
      <xdr:rowOff>0</xdr:rowOff>
    </xdr:from>
    <xdr:to>
      <xdr:col>2</xdr:col>
      <xdr:colOff>0</xdr:colOff>
      <xdr:row>99</xdr:row>
      <xdr:rowOff>0</xdr:rowOff>
    </xdr:to>
    <xdr:grpSp>
      <xdr:nvGrpSpPr>
        <xdr:cNvPr id="6145" name="Group 1"/>
        <xdr:cNvGrpSpPr>
          <a:grpSpLocks/>
        </xdr:cNvGrpSpPr>
      </xdr:nvGrpSpPr>
      <xdr:grpSpPr bwMode="auto">
        <a:xfrm>
          <a:off x="750627" y="11864454"/>
          <a:ext cx="0" cy="0"/>
          <a:chOff x="42" y="11"/>
          <a:chExt cx="697" cy="144"/>
        </a:xfrm>
      </xdr:grpSpPr>
      <xdr:sp macro="" textlink="">
        <xdr:nvSpPr>
          <xdr:cNvPr id="6146" name="Text Box 2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6147" name="Text Box 3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6148" name="Text Box 4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6149" name="Text Box 5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6150" name="Text Box 6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6151" name="Text Box 7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6152" name="Text Box 8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6153" name="Text Box 9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6154" name="Text Box 10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6155" name="Text Box 11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  <xdr:twoCellAnchor>
    <xdr:from>
      <xdr:col>2</xdr:col>
      <xdr:colOff>0</xdr:colOff>
      <xdr:row>99</xdr:row>
      <xdr:rowOff>0</xdr:rowOff>
    </xdr:from>
    <xdr:to>
      <xdr:col>2</xdr:col>
      <xdr:colOff>0</xdr:colOff>
      <xdr:row>99</xdr:row>
      <xdr:rowOff>0</xdr:rowOff>
    </xdr:to>
    <xdr:grpSp>
      <xdr:nvGrpSpPr>
        <xdr:cNvPr id="6156" name="Group 12"/>
        <xdr:cNvGrpSpPr>
          <a:grpSpLocks/>
        </xdr:cNvGrpSpPr>
      </xdr:nvGrpSpPr>
      <xdr:grpSpPr bwMode="auto">
        <a:xfrm>
          <a:off x="750627" y="11864454"/>
          <a:ext cx="0" cy="0"/>
          <a:chOff x="42" y="11"/>
          <a:chExt cx="697" cy="144"/>
        </a:xfrm>
      </xdr:grpSpPr>
      <xdr:sp macro="" textlink="">
        <xdr:nvSpPr>
          <xdr:cNvPr id="6157" name="Text Box 13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6158" name="Text Box 14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6159" name="Text Box 15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6160" name="Text Box 16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6161" name="Text Box 17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6162" name="Text Box 18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6163" name="Text Box 19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6164" name="Text Box 20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6165" name="Text Box 21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6166" name="Text Box 22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751114" y="8277808"/>
          <a:ext cx="0" cy="0"/>
          <a:chOff x="42" y="11"/>
          <a:chExt cx="697" cy="144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2051" name="Text Box 3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2052" name="Text Box 4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2053" name="Text Box 5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2054" name="Text Box 6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2055" name="Text Box 7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2056" name="Text Box 8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2057" name="Text Box 9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2058" name="Text Box 10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2059" name="Text Box 11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grpSp>
      <xdr:nvGrpSpPr>
        <xdr:cNvPr id="2060" name="Group 12"/>
        <xdr:cNvGrpSpPr>
          <a:grpSpLocks/>
        </xdr:cNvGrpSpPr>
      </xdr:nvGrpSpPr>
      <xdr:grpSpPr bwMode="auto">
        <a:xfrm>
          <a:off x="751114" y="8277808"/>
          <a:ext cx="0" cy="0"/>
          <a:chOff x="42" y="11"/>
          <a:chExt cx="697" cy="144"/>
        </a:xfrm>
      </xdr:grpSpPr>
      <xdr:sp macro="" textlink="">
        <xdr:nvSpPr>
          <xdr:cNvPr id="2061" name="Text Box 13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2062" name="Text Box 14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2063" name="Text Box 15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2064" name="Text Box 16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2065" name="Text Box 17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2066" name="Text Box 18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2067" name="Text Box 19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2068" name="Text Box 20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2069" name="Text Box 21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2070" name="Text Box 22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grpSp>
      <xdr:nvGrpSpPr>
        <xdr:cNvPr id="4097" name="Group 1"/>
        <xdr:cNvGrpSpPr>
          <a:grpSpLocks/>
        </xdr:cNvGrpSpPr>
      </xdr:nvGrpSpPr>
      <xdr:grpSpPr bwMode="auto">
        <a:xfrm>
          <a:off x="751703" y="8550876"/>
          <a:ext cx="0" cy="0"/>
          <a:chOff x="42" y="11"/>
          <a:chExt cx="697" cy="144"/>
        </a:xfrm>
      </xdr:grpSpPr>
      <xdr:sp macro="" textlink="">
        <xdr:nvSpPr>
          <xdr:cNvPr id="4098" name="Text Box 2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4099" name="Text Box 3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4100" name="Text Box 4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4101" name="Text Box 5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4102" name="Text Box 6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4103" name="Text Box 7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4104" name="Text Box 8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4105" name="Text Box 9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4106" name="Text Box 10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4107" name="Text Box 11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grpSp>
      <xdr:nvGrpSpPr>
        <xdr:cNvPr id="4108" name="Group 12"/>
        <xdr:cNvGrpSpPr>
          <a:grpSpLocks/>
        </xdr:cNvGrpSpPr>
      </xdr:nvGrpSpPr>
      <xdr:grpSpPr bwMode="auto">
        <a:xfrm>
          <a:off x="751703" y="8550876"/>
          <a:ext cx="0" cy="0"/>
          <a:chOff x="42" y="11"/>
          <a:chExt cx="697" cy="144"/>
        </a:xfrm>
      </xdr:grpSpPr>
      <xdr:sp macro="" textlink="">
        <xdr:nvSpPr>
          <xdr:cNvPr id="4109" name="Text Box 13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4110" name="Text Box 14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4111" name="Text Box 15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4112" name="Text Box 16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4113" name="Text Box 17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4114" name="Text Box 18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4115" name="Text Box 19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4116" name="Text Box 20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4117" name="Text Box 21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4118" name="Text Box 22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grpSp>
      <xdr:nvGrpSpPr>
        <xdr:cNvPr id="16385" name="Group 1"/>
        <xdr:cNvGrpSpPr>
          <a:grpSpLocks/>
        </xdr:cNvGrpSpPr>
      </xdr:nvGrpSpPr>
      <xdr:grpSpPr bwMode="auto">
        <a:xfrm>
          <a:off x="751332" y="7202424"/>
          <a:ext cx="0" cy="0"/>
          <a:chOff x="42" y="11"/>
          <a:chExt cx="697" cy="144"/>
        </a:xfrm>
      </xdr:grpSpPr>
      <xdr:sp macro="" textlink="">
        <xdr:nvSpPr>
          <xdr:cNvPr id="16386" name="Text Box 2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16387" name="Text Box 3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16388" name="Text Box 4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16389" name="Text Box 5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16390" name="Text Box 6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16391" name="Text Box 7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16392" name="Text Box 8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16393" name="Text Box 9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16394" name="Text Box 10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16395" name="Text Box 11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grpSp>
      <xdr:nvGrpSpPr>
        <xdr:cNvPr id="16396" name="Group 12"/>
        <xdr:cNvGrpSpPr>
          <a:grpSpLocks/>
        </xdr:cNvGrpSpPr>
      </xdr:nvGrpSpPr>
      <xdr:grpSpPr bwMode="auto">
        <a:xfrm>
          <a:off x="751332" y="7202424"/>
          <a:ext cx="0" cy="0"/>
          <a:chOff x="42" y="11"/>
          <a:chExt cx="697" cy="144"/>
        </a:xfrm>
      </xdr:grpSpPr>
      <xdr:sp macro="" textlink="">
        <xdr:nvSpPr>
          <xdr:cNvPr id="16397" name="Text Box 13"/>
          <xdr:cNvSpPr txBox="1">
            <a:spLocks noChangeArrowheads="1"/>
          </xdr:cNvSpPr>
        </xdr:nvSpPr>
        <xdr:spPr bwMode="auto">
          <a:xfrm>
            <a:off x="42" y="47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Финансовый департамент</a:t>
            </a:r>
          </a:p>
        </xdr:txBody>
      </xdr:sp>
      <xdr:sp macro="" textlink="">
        <xdr:nvSpPr>
          <xdr:cNvPr id="16398" name="Text Box 14"/>
          <xdr:cNvSpPr txBox="1">
            <a:spLocks noChangeArrowheads="1"/>
          </xdr:cNvSpPr>
        </xdr:nvSpPr>
        <xdr:spPr bwMode="auto">
          <a:xfrm>
            <a:off x="42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Контрольно-ревизионное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управление</a:t>
            </a:r>
          </a:p>
        </xdr:txBody>
      </xdr:sp>
      <xdr:sp macro="" textlink="">
        <xdr:nvSpPr>
          <xdr:cNvPr id="16399" name="Text Box 15"/>
          <xdr:cNvSpPr txBox="1">
            <a:spLocks noChangeArrowheads="1"/>
          </xdr:cNvSpPr>
        </xdr:nvSpPr>
        <xdr:spPr bwMode="auto">
          <a:xfrm>
            <a:off x="274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Управление корпоративных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отношений</a:t>
            </a:r>
          </a:p>
        </xdr:txBody>
      </xdr:sp>
      <xdr:sp macro="" textlink="">
        <xdr:nvSpPr>
          <xdr:cNvPr id="16400" name="Text Box 16"/>
          <xdr:cNvSpPr txBox="1">
            <a:spLocks noChangeArrowheads="1"/>
          </xdr:cNvSpPr>
        </xdr:nvSpPr>
        <xdr:spPr bwMode="auto">
          <a:xfrm>
            <a:off x="274" y="83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Правовое управление</a:t>
            </a:r>
          </a:p>
        </xdr:txBody>
      </xdr:sp>
      <xdr:sp macro="" textlink="">
        <xdr:nvSpPr>
          <xdr:cNvPr id="16401" name="Text Box 17"/>
          <xdr:cNvSpPr txBox="1">
            <a:spLocks noChangeArrowheads="1"/>
          </xdr:cNvSpPr>
        </xdr:nvSpPr>
        <xdr:spPr bwMode="auto">
          <a:xfrm>
            <a:off x="42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Административный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департамент</a:t>
            </a:r>
          </a:p>
        </xdr:txBody>
      </xdr:sp>
      <xdr:sp macro="" textlink="">
        <xdr:nvSpPr>
          <xdr:cNvPr id="16402" name="Text Box 18"/>
          <xdr:cNvSpPr txBox="1">
            <a:spLocks noChangeArrowheads="1"/>
          </xdr:cNvSpPr>
        </xdr:nvSpPr>
        <xdr:spPr bwMode="auto">
          <a:xfrm>
            <a:off x="274" y="119"/>
            <a:ext cx="2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внешних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связей</a:t>
            </a:r>
          </a:p>
        </xdr:txBody>
      </xdr:sp>
      <xdr:sp macro="" textlink="">
        <xdr:nvSpPr>
          <xdr:cNvPr id="16403" name="Text Box 19"/>
          <xdr:cNvSpPr txBox="1">
            <a:spLocks noChangeArrowheads="1"/>
          </xdr:cNvSpPr>
        </xdr:nvSpPr>
        <xdr:spPr bwMode="auto">
          <a:xfrm>
            <a:off x="506" y="47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Департамент развития      </a:t>
            </a:r>
          </a:p>
        </xdr:txBody>
      </xdr:sp>
      <xdr:sp macro="" textlink="">
        <xdr:nvSpPr>
          <xdr:cNvPr id="16404" name="Text Box 20"/>
          <xdr:cNvSpPr txBox="1">
            <a:spLocks noChangeArrowheads="1"/>
          </xdr:cNvSpPr>
        </xdr:nvSpPr>
        <xdr:spPr bwMode="auto">
          <a:xfrm>
            <a:off x="506" y="83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45720" tIns="22860" rIns="0" bIns="0" anchor="t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Служба специального обеспечения</a:t>
            </a:r>
          </a:p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   и управления рисками (СБ)</a:t>
            </a:r>
          </a:p>
        </xdr:txBody>
      </xdr:sp>
      <xdr:sp macro="" textlink="">
        <xdr:nvSpPr>
          <xdr:cNvPr id="16405" name="Text Box 21"/>
          <xdr:cNvSpPr txBox="1">
            <a:spLocks noChangeArrowheads="1"/>
          </xdr:cNvSpPr>
        </xdr:nvSpPr>
        <xdr:spPr bwMode="auto">
          <a:xfrm>
            <a:off x="506" y="119"/>
            <a:ext cx="2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50" b="0" i="0" strike="noStrike">
                <a:solidFill>
                  <a:srgbClr val="000000"/>
                </a:solidFill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</a:rPr>
              <a:t>Ј</a:t>
            </a:r>
            <a:r>
              <a:rPr lang="ru-RU" sz="900" b="0" i="0" strike="noStrike">
                <a:solidFill>
                  <a:srgbClr val="000000"/>
                </a:solidFill>
                <a:latin typeface="Arial Cyr"/>
              </a:rPr>
              <a:t>  Филиал ГСА в регионе</a:t>
            </a:r>
          </a:p>
        </xdr:txBody>
      </xdr:sp>
      <xdr:sp macro="" textlink="">
        <xdr:nvSpPr>
          <xdr:cNvPr id="16406" name="Text Box 22"/>
          <xdr:cNvSpPr txBox="1">
            <a:spLocks noChangeArrowheads="1"/>
          </xdr:cNvSpPr>
        </xdr:nvSpPr>
        <xdr:spPr bwMode="auto">
          <a:xfrm>
            <a:off x="42" y="11"/>
            <a:ext cx="232" cy="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ru-RU" sz="400" b="0" i="0" strike="noStrike">
              <a:solidFill>
                <a:srgbClr val="000000"/>
              </a:solidFill>
            </a:endParaRPr>
          </a:p>
          <a:p>
            <a:pPr algn="l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Направляется в: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opLeftCell="A85" workbookViewId="0">
      <selection activeCell="E86" sqref="E86"/>
    </sheetView>
  </sheetViews>
  <sheetFormatPr defaultRowHeight="13.2"/>
  <cols>
    <col min="1" max="1" width="5" customWidth="1"/>
    <col min="2" max="2" width="5.6640625" customWidth="1"/>
    <col min="3" max="3" width="42" customWidth="1"/>
    <col min="4" max="4" width="12.88671875" customWidth="1"/>
    <col min="5" max="5" width="15.109375" customWidth="1"/>
    <col min="6" max="6" width="14.5546875" bestFit="1" customWidth="1"/>
  </cols>
  <sheetData>
    <row r="1" spans="1:5">
      <c r="E1" s="44" t="s">
        <v>88</v>
      </c>
    </row>
    <row r="2" spans="1:5">
      <c r="E2" s="44" t="s">
        <v>89</v>
      </c>
    </row>
    <row r="3" spans="1:5">
      <c r="E3" s="44" t="s">
        <v>90</v>
      </c>
    </row>
    <row r="4" spans="1:5">
      <c r="A4" s="138" t="s">
        <v>87</v>
      </c>
      <c r="B4" s="138"/>
      <c r="C4" s="138"/>
      <c r="D4" s="138"/>
      <c r="E4" s="138"/>
    </row>
    <row r="5" spans="1:5">
      <c r="A5" s="139"/>
      <c r="B5" s="139"/>
      <c r="C5" s="139"/>
      <c r="D5" s="1"/>
      <c r="E5" s="1"/>
    </row>
    <row r="6" spans="1:5">
      <c r="A6" s="140"/>
      <c r="B6" s="140"/>
      <c r="C6" s="141"/>
      <c r="D6" s="4" t="s">
        <v>80</v>
      </c>
      <c r="E6" s="4" t="s">
        <v>81</v>
      </c>
    </row>
    <row r="7" spans="1:5">
      <c r="A7" s="140"/>
      <c r="B7" s="140"/>
      <c r="C7" s="141"/>
      <c r="D7" s="5" t="s">
        <v>0</v>
      </c>
      <c r="E7" s="5" t="s">
        <v>0</v>
      </c>
    </row>
    <row r="8" spans="1:5">
      <c r="A8" s="6"/>
      <c r="B8" s="6"/>
      <c r="C8" s="7" t="s">
        <v>1</v>
      </c>
      <c r="D8" s="8">
        <v>339090.6</v>
      </c>
      <c r="E8" s="8">
        <f>D77</f>
        <v>41931.250000000466</v>
      </c>
    </row>
    <row r="9" spans="1:5">
      <c r="A9" s="2"/>
      <c r="B9" s="2"/>
      <c r="C9" s="3"/>
      <c r="D9" s="5"/>
      <c r="E9" s="5"/>
    </row>
    <row r="10" spans="1:5">
      <c r="A10" s="9" t="s">
        <v>2</v>
      </c>
      <c r="B10" s="10"/>
      <c r="C10" s="11"/>
      <c r="D10" s="12"/>
      <c r="E10" s="12"/>
    </row>
    <row r="11" spans="1:5">
      <c r="A11" s="13"/>
      <c r="B11" s="14"/>
      <c r="C11" s="15"/>
      <c r="D11" s="16"/>
      <c r="E11" s="16"/>
    </row>
    <row r="12" spans="1:5">
      <c r="A12" s="6" t="s">
        <v>3</v>
      </c>
      <c r="B12" s="6"/>
      <c r="C12" s="7" t="s">
        <v>4</v>
      </c>
      <c r="D12" s="16">
        <v>370000</v>
      </c>
      <c r="E12" s="16">
        <v>500000</v>
      </c>
    </row>
    <row r="13" spans="1:5">
      <c r="A13" s="6" t="s">
        <v>5</v>
      </c>
      <c r="B13" s="6"/>
      <c r="C13" s="7" t="s">
        <v>6</v>
      </c>
      <c r="D13" s="16">
        <v>1937500</v>
      </c>
      <c r="E13" s="16">
        <v>2600000</v>
      </c>
    </row>
    <row r="14" spans="1:5">
      <c r="A14" s="6" t="s">
        <v>7</v>
      </c>
      <c r="B14" s="6"/>
      <c r="C14" s="7" t="s">
        <v>8</v>
      </c>
      <c r="D14" s="16">
        <v>931500</v>
      </c>
      <c r="E14" s="16">
        <v>3620000</v>
      </c>
    </row>
    <row r="15" spans="1:5">
      <c r="A15" s="6"/>
      <c r="B15" s="6"/>
      <c r="C15" s="7"/>
      <c r="D15" s="16"/>
      <c r="E15" s="16"/>
    </row>
    <row r="16" spans="1:5">
      <c r="A16" s="6" t="s">
        <v>9</v>
      </c>
      <c r="B16" s="6"/>
      <c r="C16" s="7" t="s">
        <v>10</v>
      </c>
      <c r="D16" s="16"/>
      <c r="E16" s="16">
        <f>10582*0.33*12+5400+5000+6000+6400</f>
        <v>64704.72</v>
      </c>
    </row>
    <row r="17" spans="1:5">
      <c r="A17" s="6"/>
      <c r="B17" s="6"/>
      <c r="C17" s="7"/>
      <c r="D17" s="16"/>
      <c r="E17" s="16"/>
    </row>
    <row r="18" spans="1:5">
      <c r="A18" s="17"/>
      <c r="B18" s="17"/>
      <c r="C18" s="18" t="s">
        <v>11</v>
      </c>
      <c r="D18" s="19">
        <f>SUM(D12+D13+D14+D16)</f>
        <v>3239000</v>
      </c>
      <c r="E18" s="19">
        <f>SUM(E12+E13+E14+E16)</f>
        <v>6784704.7199999997</v>
      </c>
    </row>
    <row r="19" spans="1:5">
      <c r="A19" s="10"/>
      <c r="B19" s="10"/>
      <c r="C19" s="11"/>
      <c r="D19" s="12"/>
      <c r="E19" s="12"/>
    </row>
    <row r="20" spans="1:5">
      <c r="A20" s="137" t="s">
        <v>12</v>
      </c>
      <c r="B20" s="137"/>
      <c r="C20" s="137"/>
      <c r="D20" s="21"/>
      <c r="E20" s="21"/>
    </row>
    <row r="21" spans="1:5">
      <c r="A21" s="20"/>
      <c r="B21" s="20"/>
      <c r="C21" s="20"/>
      <c r="D21" s="21"/>
      <c r="E21" s="21"/>
    </row>
    <row r="22" spans="1:5">
      <c r="A22" s="22" t="s">
        <v>3</v>
      </c>
      <c r="B22" s="22"/>
      <c r="C22" s="23" t="s">
        <v>82</v>
      </c>
      <c r="D22" s="24">
        <v>1300000</v>
      </c>
      <c r="E22" s="24">
        <v>2452080</v>
      </c>
    </row>
    <row r="23" spans="1:5">
      <c r="A23" s="22"/>
      <c r="B23" s="26"/>
      <c r="C23" s="25"/>
      <c r="D23" s="21"/>
      <c r="E23" s="21"/>
    </row>
    <row r="24" spans="1:5">
      <c r="A24" s="26" t="s">
        <v>5</v>
      </c>
      <c r="B24" s="26"/>
      <c r="C24" s="27" t="s">
        <v>13</v>
      </c>
      <c r="D24" s="24">
        <v>770963.3</v>
      </c>
      <c r="E24" s="24">
        <v>1015375</v>
      </c>
    </row>
    <row r="25" spans="1:5">
      <c r="A25" s="26"/>
      <c r="B25" s="26"/>
      <c r="C25" s="28"/>
      <c r="D25" s="21"/>
      <c r="E25" s="21"/>
    </row>
    <row r="26" spans="1:5">
      <c r="A26" s="26" t="s">
        <v>7</v>
      </c>
      <c r="B26" s="26"/>
      <c r="C26" s="27" t="s">
        <v>14</v>
      </c>
      <c r="D26" s="24">
        <v>214924.79999999999</v>
      </c>
      <c r="E26" s="24">
        <v>270089</v>
      </c>
    </row>
    <row r="27" spans="1:5">
      <c r="A27" s="29"/>
      <c r="B27" s="26"/>
      <c r="C27" s="30"/>
      <c r="D27" s="24"/>
      <c r="E27" s="24"/>
    </row>
    <row r="28" spans="1:5">
      <c r="A28" s="26" t="s">
        <v>9</v>
      </c>
      <c r="B28" s="26"/>
      <c r="C28" s="27" t="s">
        <v>15</v>
      </c>
      <c r="D28" s="24">
        <f>D29</f>
        <v>111136.4</v>
      </c>
      <c r="E28" s="24">
        <f>E29-19350</f>
        <v>80650</v>
      </c>
    </row>
    <row r="29" spans="1:5" hidden="1">
      <c r="A29" s="29"/>
      <c r="B29" s="26" t="s">
        <v>16</v>
      </c>
      <c r="C29" s="28" t="s">
        <v>17</v>
      </c>
      <c r="D29" s="21">
        <v>111136.4</v>
      </c>
      <c r="E29" s="21">
        <v>100000</v>
      </c>
    </row>
    <row r="30" spans="1:5">
      <c r="A30" s="29"/>
      <c r="B30" s="26"/>
      <c r="C30" s="28"/>
      <c r="D30" s="21"/>
      <c r="E30" s="21"/>
    </row>
    <row r="31" spans="1:5">
      <c r="A31" s="22" t="s">
        <v>18</v>
      </c>
      <c r="B31" s="22"/>
      <c r="C31" s="27" t="s">
        <v>19</v>
      </c>
      <c r="D31" s="24">
        <f>D32+D33+D34</f>
        <v>181139</v>
      </c>
      <c r="E31" s="24">
        <f>E32+E33+E34</f>
        <v>216000</v>
      </c>
    </row>
    <row r="32" spans="1:5" hidden="1">
      <c r="A32" s="22"/>
      <c r="B32" s="22" t="s">
        <v>20</v>
      </c>
      <c r="C32" s="28" t="s">
        <v>21</v>
      </c>
      <c r="D32" s="21">
        <v>39000</v>
      </c>
      <c r="E32" s="21">
        <v>0</v>
      </c>
    </row>
    <row r="33" spans="1:5" hidden="1">
      <c r="A33" s="31"/>
      <c r="B33" s="22" t="s">
        <v>22</v>
      </c>
      <c r="C33" s="28" t="s">
        <v>23</v>
      </c>
      <c r="D33" s="21">
        <v>54990</v>
      </c>
      <c r="E33" s="21">
        <v>126000</v>
      </c>
    </row>
    <row r="34" spans="1:5" hidden="1">
      <c r="A34" s="31"/>
      <c r="B34" s="22" t="s">
        <v>24</v>
      </c>
      <c r="C34" s="28" t="s">
        <v>25</v>
      </c>
      <c r="D34" s="21">
        <v>87149</v>
      </c>
      <c r="E34" s="21">
        <f>90000</f>
        <v>90000</v>
      </c>
    </row>
    <row r="35" spans="1:5">
      <c r="A35" s="31"/>
      <c r="B35" s="22"/>
      <c r="C35" s="28"/>
      <c r="D35" s="21"/>
      <c r="E35" s="21"/>
    </row>
    <row r="36" spans="1:5">
      <c r="A36" s="22" t="s">
        <v>26</v>
      </c>
      <c r="B36" s="22"/>
      <c r="C36" s="27" t="s">
        <v>83</v>
      </c>
      <c r="D36" s="24">
        <f>D37+D40+D41+D42</f>
        <v>172835.91</v>
      </c>
      <c r="E36" s="24">
        <f>E37+E40+E41+E42</f>
        <v>183000</v>
      </c>
    </row>
    <row r="37" spans="1:5" hidden="1">
      <c r="A37" s="22"/>
      <c r="B37" s="22" t="s">
        <v>27</v>
      </c>
      <c r="C37" s="28" t="s">
        <v>28</v>
      </c>
      <c r="D37" s="21">
        <v>71079.92</v>
      </c>
      <c r="E37" s="21">
        <f>E38+E39</f>
        <v>72000</v>
      </c>
    </row>
    <row r="38" spans="1:5" hidden="1">
      <c r="A38" s="31"/>
      <c r="B38" s="31"/>
      <c r="C38" s="28" t="s">
        <v>29</v>
      </c>
      <c r="D38" s="21">
        <v>69229.149999999994</v>
      </c>
      <c r="E38" s="21">
        <v>70000</v>
      </c>
    </row>
    <row r="39" spans="1:5" hidden="1">
      <c r="A39" s="31"/>
      <c r="B39" s="31"/>
      <c r="C39" s="28" t="s">
        <v>30</v>
      </c>
      <c r="D39" s="21">
        <v>1850</v>
      </c>
      <c r="E39" s="21">
        <f>2000</f>
        <v>2000</v>
      </c>
    </row>
    <row r="40" spans="1:5" hidden="1">
      <c r="A40" s="22"/>
      <c r="B40" s="22" t="s">
        <v>31</v>
      </c>
      <c r="C40" s="32" t="s">
        <v>32</v>
      </c>
      <c r="D40" s="21">
        <v>61193.99</v>
      </c>
      <c r="E40" s="21">
        <f>5000*12+2500</f>
        <v>62500</v>
      </c>
    </row>
    <row r="41" spans="1:5" hidden="1">
      <c r="A41" s="22"/>
      <c r="B41" s="22" t="s">
        <v>33</v>
      </c>
      <c r="C41" s="28" t="s">
        <v>34</v>
      </c>
      <c r="D41" s="21">
        <v>2062</v>
      </c>
      <c r="E41" s="21">
        <v>10000</v>
      </c>
    </row>
    <row r="42" spans="1:5" hidden="1">
      <c r="A42" s="31"/>
      <c r="B42" s="22" t="s">
        <v>35</v>
      </c>
      <c r="C42" s="28" t="s">
        <v>36</v>
      </c>
      <c r="D42" s="21">
        <v>38500</v>
      </c>
      <c r="E42" s="21">
        <f>D42</f>
        <v>38500</v>
      </c>
    </row>
    <row r="43" spans="1:5">
      <c r="A43" s="31"/>
      <c r="B43" s="22"/>
      <c r="C43" s="28"/>
      <c r="D43" s="21"/>
      <c r="E43" s="21"/>
    </row>
    <row r="44" spans="1:5">
      <c r="A44" s="22" t="s">
        <v>37</v>
      </c>
      <c r="B44" s="22"/>
      <c r="C44" s="27" t="s">
        <v>38</v>
      </c>
      <c r="D44" s="24">
        <v>56233.32</v>
      </c>
      <c r="E44" s="24">
        <v>50000</v>
      </c>
    </row>
    <row r="45" spans="1:5">
      <c r="A45" s="22"/>
      <c r="B45" s="22"/>
      <c r="C45" s="27"/>
      <c r="D45" s="24"/>
      <c r="E45" s="24"/>
    </row>
    <row r="46" spans="1:5" ht="24">
      <c r="A46" s="22" t="s">
        <v>39</v>
      </c>
      <c r="B46" s="22"/>
      <c r="C46" s="27" t="s">
        <v>40</v>
      </c>
      <c r="D46" s="24"/>
      <c r="E46" s="24">
        <v>350000</v>
      </c>
    </row>
    <row r="47" spans="1:5" ht="23.4" hidden="1">
      <c r="A47" s="31"/>
      <c r="B47" s="31" t="s">
        <v>41</v>
      </c>
      <c r="C47" s="28" t="s">
        <v>40</v>
      </c>
      <c r="D47" s="21"/>
      <c r="E47" s="21">
        <v>200000</v>
      </c>
    </row>
    <row r="48" spans="1:5">
      <c r="A48" s="22"/>
      <c r="B48" s="22"/>
      <c r="C48" s="27"/>
      <c r="D48" s="24"/>
      <c r="E48" s="24"/>
    </row>
    <row r="49" spans="1:5" ht="24">
      <c r="A49" s="22" t="s">
        <v>50</v>
      </c>
      <c r="B49" s="22"/>
      <c r="C49" s="27" t="s">
        <v>84</v>
      </c>
      <c r="D49" s="24"/>
      <c r="E49" s="24">
        <v>500000</v>
      </c>
    </row>
    <row r="50" spans="1:5">
      <c r="A50" s="22"/>
      <c r="B50" s="22"/>
      <c r="C50" s="27"/>
      <c r="D50" s="24"/>
      <c r="E50" s="24"/>
    </row>
    <row r="51" spans="1:5">
      <c r="A51" s="22" t="s">
        <v>70</v>
      </c>
      <c r="B51" s="22"/>
      <c r="C51" s="27" t="s">
        <v>42</v>
      </c>
      <c r="D51" s="24">
        <f>D52+D53+D54+D55</f>
        <v>49074.36</v>
      </c>
      <c r="E51" s="24">
        <f>E52+E53+E54+E55</f>
        <v>57280</v>
      </c>
    </row>
    <row r="52" spans="1:5" hidden="1">
      <c r="A52" s="22"/>
      <c r="B52" s="22" t="s">
        <v>41</v>
      </c>
      <c r="C52" s="28" t="s">
        <v>43</v>
      </c>
      <c r="D52" s="21">
        <v>4259.16</v>
      </c>
      <c r="E52" s="21">
        <v>5000</v>
      </c>
    </row>
    <row r="53" spans="1:5" hidden="1">
      <c r="A53" s="22"/>
      <c r="B53" s="22" t="s">
        <v>44</v>
      </c>
      <c r="C53" s="28" t="s">
        <v>45</v>
      </c>
      <c r="D53" s="21">
        <v>5280</v>
      </c>
      <c r="E53" s="21">
        <v>5280</v>
      </c>
    </row>
    <row r="54" spans="1:5" hidden="1">
      <c r="A54" s="22"/>
      <c r="B54" s="22" t="s">
        <v>46</v>
      </c>
      <c r="C54" s="28" t="s">
        <v>47</v>
      </c>
      <c r="D54" s="21">
        <v>15603</v>
      </c>
      <c r="E54" s="21">
        <v>17000</v>
      </c>
    </row>
    <row r="55" spans="1:5" hidden="1">
      <c r="A55" s="22"/>
      <c r="B55" s="22" t="s">
        <v>48</v>
      </c>
      <c r="C55" s="28" t="s">
        <v>49</v>
      </c>
      <c r="D55" s="21">
        <v>23932.2</v>
      </c>
      <c r="E55" s="21">
        <v>30000</v>
      </c>
    </row>
    <row r="56" spans="1:5">
      <c r="A56" s="29"/>
      <c r="B56" s="29"/>
      <c r="C56" s="30"/>
      <c r="D56" s="24"/>
      <c r="E56" s="24"/>
    </row>
    <row r="57" spans="1:5" ht="12" customHeight="1">
      <c r="A57" s="26" t="s">
        <v>74</v>
      </c>
      <c r="B57" s="26"/>
      <c r="C57" s="27" t="s">
        <v>51</v>
      </c>
      <c r="D57" s="24">
        <f>D58+D59+D60+D61+D62+D63+D64+D65+D66</f>
        <v>309852.26</v>
      </c>
      <c r="E57" s="24">
        <f>E58+E59+E60+E61+E62+E63+E64+E65+E66+140000</f>
        <v>452162</v>
      </c>
    </row>
    <row r="58" spans="1:5" hidden="1">
      <c r="A58" s="22"/>
      <c r="B58" s="22" t="s">
        <v>52</v>
      </c>
      <c r="C58" s="28" t="s">
        <v>53</v>
      </c>
      <c r="D58" s="21">
        <v>65420</v>
      </c>
      <c r="E58" s="21">
        <f>D58*1.1</f>
        <v>71962</v>
      </c>
    </row>
    <row r="59" spans="1:5" hidden="1">
      <c r="A59" s="22"/>
      <c r="B59" s="22" t="s">
        <v>54</v>
      </c>
      <c r="C59" s="28" t="s">
        <v>55</v>
      </c>
      <c r="D59" s="21">
        <v>61500</v>
      </c>
      <c r="E59" s="21">
        <v>60000</v>
      </c>
    </row>
    <row r="60" spans="1:5" hidden="1">
      <c r="A60" s="26"/>
      <c r="B60" s="26" t="s">
        <v>56</v>
      </c>
      <c r="C60" s="32" t="s">
        <v>57</v>
      </c>
      <c r="D60" s="21">
        <v>12333.49</v>
      </c>
      <c r="E60" s="21">
        <v>13000</v>
      </c>
    </row>
    <row r="61" spans="1:5" hidden="1">
      <c r="A61" s="22"/>
      <c r="B61" s="26" t="s">
        <v>58</v>
      </c>
      <c r="C61" s="25" t="s">
        <v>59</v>
      </c>
      <c r="D61" s="21">
        <v>57200</v>
      </c>
      <c r="E61" s="21">
        <f>57200</f>
        <v>57200</v>
      </c>
    </row>
    <row r="62" spans="1:5" hidden="1">
      <c r="A62" s="22"/>
      <c r="B62" s="22" t="s">
        <v>60</v>
      </c>
      <c r="C62" s="28" t="s">
        <v>61</v>
      </c>
      <c r="D62" s="21">
        <v>64233</v>
      </c>
      <c r="E62" s="21">
        <v>40000</v>
      </c>
    </row>
    <row r="63" spans="1:5" ht="23.4" hidden="1">
      <c r="A63" s="26"/>
      <c r="B63" s="26" t="s">
        <v>62</v>
      </c>
      <c r="C63" s="32" t="s">
        <v>63</v>
      </c>
      <c r="D63" s="21">
        <v>20647</v>
      </c>
      <c r="E63" s="21">
        <v>15000</v>
      </c>
    </row>
    <row r="64" spans="1:5" hidden="1">
      <c r="A64" s="26"/>
      <c r="B64" s="22" t="s">
        <v>64</v>
      </c>
      <c r="C64" s="28" t="s">
        <v>65</v>
      </c>
      <c r="D64" s="21">
        <v>9178</v>
      </c>
      <c r="E64" s="21">
        <v>20000</v>
      </c>
    </row>
    <row r="65" spans="1:6" ht="23.4" hidden="1">
      <c r="A65" s="26"/>
      <c r="B65" s="22" t="s">
        <v>66</v>
      </c>
      <c r="C65" s="28" t="s">
        <v>67</v>
      </c>
      <c r="D65" s="21"/>
      <c r="E65" s="21">
        <v>15000</v>
      </c>
    </row>
    <row r="66" spans="1:6" hidden="1">
      <c r="A66" s="31"/>
      <c r="B66" s="26" t="s">
        <v>68</v>
      </c>
      <c r="C66" s="33" t="s">
        <v>69</v>
      </c>
      <c r="D66" s="21">
        <v>19340.77</v>
      </c>
      <c r="E66" s="21">
        <v>20000</v>
      </c>
    </row>
    <row r="67" spans="1:6">
      <c r="A67" s="26"/>
      <c r="B67" s="22"/>
      <c r="C67" s="28"/>
      <c r="D67" s="24"/>
      <c r="E67" s="24"/>
    </row>
    <row r="68" spans="1:6" s="42" customFormat="1">
      <c r="A68" s="26" t="s">
        <v>85</v>
      </c>
      <c r="B68" s="22"/>
      <c r="C68" s="27" t="s">
        <v>86</v>
      </c>
      <c r="D68" s="24"/>
      <c r="E68" s="24">
        <v>450000</v>
      </c>
    </row>
    <row r="69" spans="1:6">
      <c r="A69" s="26"/>
      <c r="B69" s="22"/>
      <c r="C69" s="28"/>
      <c r="D69" s="24"/>
      <c r="E69" s="24"/>
    </row>
    <row r="70" spans="1:6">
      <c r="A70" s="22" t="s">
        <v>94</v>
      </c>
      <c r="B70" s="26"/>
      <c r="C70" s="34" t="s">
        <v>71</v>
      </c>
      <c r="D70" s="24">
        <f>D71</f>
        <v>20000</v>
      </c>
      <c r="E70" s="24">
        <v>150000</v>
      </c>
    </row>
    <row r="71" spans="1:6" ht="0.75" hidden="1" customHeight="1">
      <c r="A71" s="31"/>
      <c r="B71" s="35" t="s">
        <v>72</v>
      </c>
      <c r="C71" s="33" t="s">
        <v>73</v>
      </c>
      <c r="D71" s="21">
        <v>20000</v>
      </c>
      <c r="E71" s="21">
        <v>20000</v>
      </c>
    </row>
    <row r="72" spans="1:6">
      <c r="A72" s="31"/>
      <c r="B72" s="35"/>
      <c r="C72" s="33"/>
      <c r="D72" s="21"/>
      <c r="E72" s="21"/>
    </row>
    <row r="73" spans="1:6">
      <c r="A73" s="22" t="s">
        <v>95</v>
      </c>
      <c r="B73" s="26"/>
      <c r="C73" s="34" t="s">
        <v>75</v>
      </c>
      <c r="D73" s="24">
        <f>D74</f>
        <v>350000</v>
      </c>
      <c r="E73" s="24">
        <v>600000</v>
      </c>
    </row>
    <row r="74" spans="1:6" ht="23.4" hidden="1">
      <c r="A74" s="31"/>
      <c r="B74" s="35" t="s">
        <v>76</v>
      </c>
      <c r="C74" s="33" t="s">
        <v>77</v>
      </c>
      <c r="D74" s="21">
        <v>350000</v>
      </c>
      <c r="E74" s="21"/>
    </row>
    <row r="75" spans="1:6">
      <c r="A75" s="36"/>
      <c r="B75" s="36"/>
      <c r="C75" s="37" t="s">
        <v>78</v>
      </c>
      <c r="D75" s="38">
        <f>D22+D24+D26+D28+D31+D36+D44+D51+D57+D70+D73</f>
        <v>3536159.3499999996</v>
      </c>
      <c r="E75" s="38">
        <f>E22+E24+E26+E28+E31+E36+E44+E51+E57+E70+E73+E46+E49+E68</f>
        <v>6826636</v>
      </c>
      <c r="F75" s="43"/>
    </row>
    <row r="76" spans="1:6">
      <c r="A76" s="39"/>
      <c r="B76" s="39"/>
      <c r="C76" s="40"/>
      <c r="D76" s="1"/>
      <c r="E76" s="1"/>
    </row>
    <row r="77" spans="1:6">
      <c r="A77" s="29"/>
      <c r="B77" s="29"/>
      <c r="C77" s="41" t="s">
        <v>79</v>
      </c>
      <c r="D77" s="24">
        <f>D8+D18-D75</f>
        <v>41931.250000000466</v>
      </c>
      <c r="E77" s="24"/>
    </row>
    <row r="79" spans="1:6" s="48" customFormat="1" ht="11.4">
      <c r="A79" s="45" t="s">
        <v>91</v>
      </c>
      <c r="B79" s="46"/>
      <c r="C79" s="47"/>
      <c r="D79" s="1"/>
    </row>
    <row r="80" spans="1:6" s="48" customFormat="1">
      <c r="A80" s="49"/>
      <c r="B80" s="49"/>
      <c r="C80" s="50" t="s">
        <v>92</v>
      </c>
      <c r="D80" s="1"/>
    </row>
    <row r="81" spans="1:4" s="48" customFormat="1" ht="11.4">
      <c r="A81" s="45" t="s">
        <v>93</v>
      </c>
      <c r="B81" s="51"/>
      <c r="C81" s="47"/>
      <c r="D81" s="1"/>
    </row>
    <row r="82" spans="1:4" s="48" customFormat="1">
      <c r="A82" s="52"/>
      <c r="B82" s="53"/>
      <c r="C82" s="50" t="s">
        <v>92</v>
      </c>
      <c r="D82" s="1"/>
    </row>
  </sheetData>
  <mergeCells count="5">
    <mergeCell ref="A20:C20"/>
    <mergeCell ref="A4:E4"/>
    <mergeCell ref="A5:C5"/>
    <mergeCell ref="A6:B7"/>
    <mergeCell ref="C6:C7"/>
  </mergeCells>
  <phoneticPr fontId="14" type="noConversion"/>
  <pageMargins left="1" right="0.75" top="0.54" bottom="0.24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topLeftCell="A112" workbookViewId="0">
      <selection activeCell="A17" sqref="A17:IV20"/>
    </sheetView>
  </sheetViews>
  <sheetFormatPr defaultRowHeight="13.2"/>
  <cols>
    <col min="1" max="1" width="5" customWidth="1"/>
    <col min="2" max="2" width="5.6640625" customWidth="1"/>
    <col min="3" max="3" width="42" customWidth="1"/>
    <col min="4" max="4" width="15.109375" customWidth="1"/>
    <col min="5" max="5" width="14.5546875" bestFit="1" customWidth="1"/>
    <col min="6" max="6" width="11.88671875" bestFit="1" customWidth="1"/>
  </cols>
  <sheetData>
    <row r="1" spans="1:4">
      <c r="D1" s="44" t="s">
        <v>88</v>
      </c>
    </row>
    <row r="2" spans="1:4">
      <c r="D2" s="44" t="s">
        <v>89</v>
      </c>
    </row>
    <row r="3" spans="1:4">
      <c r="D3" s="44" t="s">
        <v>96</v>
      </c>
    </row>
    <row r="4" spans="1:4">
      <c r="A4" s="138" t="s">
        <v>98</v>
      </c>
      <c r="B4" s="138"/>
      <c r="C4" s="138"/>
      <c r="D4" s="138"/>
    </row>
    <row r="5" spans="1:4">
      <c r="A5" s="139"/>
      <c r="B5" s="139"/>
      <c r="C5" s="139"/>
      <c r="D5" s="1"/>
    </row>
    <row r="6" spans="1:4">
      <c r="A6" s="140"/>
      <c r="B6" s="140"/>
      <c r="C6" s="141"/>
      <c r="D6" s="4" t="s">
        <v>97</v>
      </c>
    </row>
    <row r="7" spans="1:4">
      <c r="A7" s="140"/>
      <c r="B7" s="140"/>
      <c r="C7" s="141"/>
      <c r="D7" s="5" t="s">
        <v>0</v>
      </c>
    </row>
    <row r="8" spans="1:4">
      <c r="A8" s="6"/>
      <c r="B8" s="6"/>
      <c r="C8" s="7" t="s">
        <v>1</v>
      </c>
      <c r="D8" s="8">
        <v>41931.9</v>
      </c>
    </row>
    <row r="9" spans="1:4">
      <c r="A9" s="2"/>
      <c r="B9" s="2"/>
      <c r="C9" s="3"/>
      <c r="D9" s="5"/>
    </row>
    <row r="10" spans="1:4">
      <c r="A10" s="9" t="s">
        <v>2</v>
      </c>
      <c r="B10" s="10"/>
      <c r="C10" s="11"/>
      <c r="D10" s="12">
        <f>SUM(D12:D15)</f>
        <v>6401000</v>
      </c>
    </row>
    <row r="11" spans="1:4">
      <c r="A11" s="13"/>
      <c r="B11" s="14"/>
      <c r="C11" s="15"/>
      <c r="D11" s="16"/>
    </row>
    <row r="12" spans="1:4">
      <c r="A12" s="6" t="s">
        <v>3</v>
      </c>
      <c r="B12" s="6"/>
      <c r="C12" s="7" t="s">
        <v>4</v>
      </c>
      <c r="D12" s="16">
        <v>460000</v>
      </c>
    </row>
    <row r="13" spans="1:4">
      <c r="A13" s="6" t="s">
        <v>5</v>
      </c>
      <c r="B13" s="6"/>
      <c r="C13" s="7" t="s">
        <v>6</v>
      </c>
      <c r="D13" s="16">
        <v>2166000</v>
      </c>
    </row>
    <row r="14" spans="1:4">
      <c r="A14" s="6" t="s">
        <v>7</v>
      </c>
      <c r="B14" s="6"/>
      <c r="C14" s="7" t="s">
        <v>100</v>
      </c>
      <c r="D14" s="16">
        <f>3775000</f>
        <v>3775000</v>
      </c>
    </row>
    <row r="15" spans="1:4">
      <c r="A15" s="6" t="s">
        <v>9</v>
      </c>
      <c r="B15" s="6"/>
      <c r="C15" s="7" t="s">
        <v>10</v>
      </c>
      <c r="D15" s="16"/>
    </row>
    <row r="16" spans="1:4">
      <c r="A16" s="6"/>
      <c r="B16" s="6"/>
      <c r="C16" s="7"/>
      <c r="D16" s="16"/>
    </row>
    <row r="17" spans="1:4">
      <c r="A17" s="9" t="s">
        <v>102</v>
      </c>
      <c r="B17" s="10"/>
      <c r="C17" s="11"/>
      <c r="D17" s="12">
        <f>D19</f>
        <v>1900000</v>
      </c>
    </row>
    <row r="18" spans="1:4">
      <c r="A18" s="13"/>
      <c r="B18" s="14"/>
      <c r="C18" s="15"/>
      <c r="D18" s="16"/>
    </row>
    <row r="19" spans="1:4" ht="22.8">
      <c r="A19" s="6" t="s">
        <v>3</v>
      </c>
      <c r="B19" s="6"/>
      <c r="C19" s="7" t="s">
        <v>103</v>
      </c>
      <c r="D19" s="16">
        <v>1900000</v>
      </c>
    </row>
    <row r="20" spans="1:4">
      <c r="A20" s="6" t="s">
        <v>5</v>
      </c>
      <c r="B20" s="6"/>
      <c r="C20" s="7"/>
      <c r="D20" s="16"/>
    </row>
    <row r="21" spans="1:4">
      <c r="A21" s="17"/>
      <c r="B21" s="17"/>
      <c r="C21" s="18" t="s">
        <v>11</v>
      </c>
      <c r="D21" s="19">
        <f>D10+D17</f>
        <v>8301000</v>
      </c>
    </row>
    <row r="22" spans="1:4">
      <c r="A22" s="10"/>
      <c r="B22" s="10"/>
      <c r="C22" s="11"/>
      <c r="D22" s="12"/>
    </row>
    <row r="23" spans="1:4">
      <c r="A23" s="137" t="s">
        <v>101</v>
      </c>
      <c r="B23" s="137"/>
      <c r="C23" s="137"/>
      <c r="D23" s="24">
        <f>D25+D27+D29+D31+D34+D41+D53+D55+D58+D60+D66+D93+D95+D98</f>
        <v>6376543.790000001</v>
      </c>
    </row>
    <row r="24" spans="1:4">
      <c r="A24" s="20"/>
      <c r="B24" s="20"/>
      <c r="C24" s="20"/>
      <c r="D24" s="21"/>
    </row>
    <row r="25" spans="1:4">
      <c r="A25" s="22" t="s">
        <v>3</v>
      </c>
      <c r="B25" s="22"/>
      <c r="C25" s="23" t="s">
        <v>82</v>
      </c>
      <c r="D25" s="24">
        <v>1720000</v>
      </c>
    </row>
    <row r="26" spans="1:4">
      <c r="A26" s="22"/>
      <c r="B26" s="26"/>
      <c r="C26" s="25"/>
      <c r="D26" s="21"/>
    </row>
    <row r="27" spans="1:4">
      <c r="A27" s="26" t="s">
        <v>5</v>
      </c>
      <c r="B27" s="26"/>
      <c r="C27" s="27" t="s">
        <v>106</v>
      </c>
      <c r="D27" s="24">
        <v>1147411.6000000001</v>
      </c>
    </row>
    <row r="28" spans="1:4">
      <c r="A28" s="26"/>
      <c r="B28" s="26"/>
      <c r="C28" s="28"/>
      <c r="D28" s="21"/>
    </row>
    <row r="29" spans="1:4">
      <c r="A29" s="26" t="s">
        <v>7</v>
      </c>
      <c r="B29" s="26"/>
      <c r="C29" s="27" t="s">
        <v>14</v>
      </c>
      <c r="D29" s="24">
        <v>335695</v>
      </c>
    </row>
    <row r="30" spans="1:4">
      <c r="A30" s="29"/>
      <c r="B30" s="26"/>
      <c r="C30" s="30"/>
      <c r="D30" s="24"/>
    </row>
    <row r="31" spans="1:4">
      <c r="A31" s="26" t="s">
        <v>9</v>
      </c>
      <c r="B31" s="26"/>
      <c r="C31" s="27" t="s">
        <v>15</v>
      </c>
      <c r="D31" s="24">
        <v>84980</v>
      </c>
    </row>
    <row r="32" spans="1:4" hidden="1">
      <c r="A32" s="29"/>
      <c r="B32" s="26" t="s">
        <v>16</v>
      </c>
      <c r="C32" s="28" t="s">
        <v>17</v>
      </c>
      <c r="D32" s="21">
        <v>100000</v>
      </c>
    </row>
    <row r="33" spans="1:4">
      <c r="A33" s="29"/>
      <c r="B33" s="26"/>
      <c r="C33" s="28"/>
      <c r="D33" s="21"/>
    </row>
    <row r="34" spans="1:4">
      <c r="A34" s="22" t="s">
        <v>18</v>
      </c>
      <c r="B34" s="22"/>
      <c r="C34" s="27" t="s">
        <v>19</v>
      </c>
      <c r="D34" s="24">
        <v>114790.25</v>
      </c>
    </row>
    <row r="35" spans="1:4" hidden="1">
      <c r="A35" s="22"/>
      <c r="B35" s="22" t="s">
        <v>20</v>
      </c>
      <c r="C35" s="28" t="s">
        <v>21</v>
      </c>
      <c r="D35" s="21">
        <v>0</v>
      </c>
    </row>
    <row r="36" spans="1:4" hidden="1">
      <c r="A36" s="31"/>
      <c r="B36" s="22" t="s">
        <v>22</v>
      </c>
      <c r="C36" s="28" t="s">
        <v>23</v>
      </c>
      <c r="D36" s="21">
        <v>126000</v>
      </c>
    </row>
    <row r="37" spans="1:4" hidden="1">
      <c r="A37" s="31"/>
      <c r="B37" s="22" t="s">
        <v>24</v>
      </c>
      <c r="C37" s="28" t="s">
        <v>25</v>
      </c>
      <c r="D37" s="21">
        <f>90000</f>
        <v>90000</v>
      </c>
    </row>
    <row r="38" spans="1:4">
      <c r="A38" s="31"/>
      <c r="B38" s="22"/>
      <c r="C38" s="28" t="s">
        <v>107</v>
      </c>
      <c r="D38" s="21">
        <v>124970</v>
      </c>
    </row>
    <row r="39" spans="1:4">
      <c r="A39" s="31"/>
      <c r="B39" s="22"/>
      <c r="C39" s="28" t="s">
        <v>108</v>
      </c>
      <c r="D39" s="21">
        <v>14565.28</v>
      </c>
    </row>
    <row r="40" spans="1:4">
      <c r="A40" s="31"/>
      <c r="B40" s="22"/>
      <c r="C40" s="28"/>
      <c r="D40" s="21"/>
    </row>
    <row r="41" spans="1:4">
      <c r="A41" s="22" t="s">
        <v>26</v>
      </c>
      <c r="B41" s="22"/>
      <c r="C41" s="27" t="s">
        <v>83</v>
      </c>
      <c r="D41" s="24">
        <f>D48+D49+D50+D51</f>
        <v>108704.7</v>
      </c>
    </row>
    <row r="42" spans="1:4" hidden="1">
      <c r="A42" s="22"/>
      <c r="B42" s="22" t="s">
        <v>27</v>
      </c>
      <c r="C42" s="28" t="s">
        <v>28</v>
      </c>
      <c r="D42" s="21">
        <f>D43+D44</f>
        <v>72000</v>
      </c>
    </row>
    <row r="43" spans="1:4" hidden="1">
      <c r="A43" s="31"/>
      <c r="B43" s="31"/>
      <c r="C43" s="28" t="s">
        <v>29</v>
      </c>
      <c r="D43" s="21">
        <v>70000</v>
      </c>
    </row>
    <row r="44" spans="1:4" hidden="1">
      <c r="A44" s="31"/>
      <c r="B44" s="31"/>
      <c r="C44" s="28" t="s">
        <v>30</v>
      </c>
      <c r="D44" s="21">
        <f>2000</f>
        <v>2000</v>
      </c>
    </row>
    <row r="45" spans="1:4" hidden="1">
      <c r="A45" s="22"/>
      <c r="B45" s="22" t="s">
        <v>31</v>
      </c>
      <c r="C45" s="32" t="s">
        <v>32</v>
      </c>
      <c r="D45" s="21">
        <f>5000*12+2500</f>
        <v>62500</v>
      </c>
    </row>
    <row r="46" spans="1:4" hidden="1">
      <c r="A46" s="22"/>
      <c r="B46" s="22" t="s">
        <v>33</v>
      </c>
      <c r="C46" s="28" t="s">
        <v>34</v>
      </c>
      <c r="D46" s="21">
        <v>10000</v>
      </c>
    </row>
    <row r="47" spans="1:4" hidden="1">
      <c r="A47" s="31"/>
      <c r="B47" s="22" t="s">
        <v>35</v>
      </c>
      <c r="C47" s="28" t="s">
        <v>36</v>
      </c>
      <c r="D47" s="21" t="e">
        <f>#REF!</f>
        <v>#REF!</v>
      </c>
    </row>
    <row r="48" spans="1:4">
      <c r="A48" s="31"/>
      <c r="B48" s="22"/>
      <c r="C48" s="28" t="s">
        <v>109</v>
      </c>
      <c r="D48" s="21">
        <v>59326</v>
      </c>
    </row>
    <row r="49" spans="1:4">
      <c r="A49" s="31"/>
      <c r="B49" s="22"/>
      <c r="C49" s="28" t="s">
        <v>110</v>
      </c>
      <c r="D49" s="21">
        <v>3650</v>
      </c>
    </row>
    <row r="50" spans="1:4">
      <c r="A50" s="31"/>
      <c r="B50" s="22"/>
      <c r="C50" s="28" t="s">
        <v>111</v>
      </c>
      <c r="D50" s="21">
        <v>42000</v>
      </c>
    </row>
    <row r="51" spans="1:4">
      <c r="A51" s="31"/>
      <c r="B51" s="22"/>
      <c r="C51" s="28" t="s">
        <v>112</v>
      </c>
      <c r="D51" s="21">
        <v>3728.7</v>
      </c>
    </row>
    <row r="52" spans="1:4">
      <c r="A52" s="31"/>
      <c r="B52" s="22"/>
      <c r="C52" s="28"/>
      <c r="D52" s="21"/>
    </row>
    <row r="53" spans="1:4">
      <c r="A53" s="22" t="s">
        <v>37</v>
      </c>
      <c r="B53" s="22"/>
      <c r="C53" s="27" t="s">
        <v>38</v>
      </c>
      <c r="D53" s="24">
        <v>35824.6</v>
      </c>
    </row>
    <row r="54" spans="1:4">
      <c r="A54" s="22"/>
      <c r="B54" s="22"/>
      <c r="C54" s="27"/>
      <c r="D54" s="24"/>
    </row>
    <row r="55" spans="1:4" ht="24">
      <c r="A55" s="22" t="s">
        <v>39</v>
      </c>
      <c r="B55" s="22"/>
      <c r="C55" s="27" t="s">
        <v>40</v>
      </c>
      <c r="D55" s="24">
        <v>144252</v>
      </c>
    </row>
    <row r="56" spans="1:4" ht="23.4" hidden="1">
      <c r="A56" s="31"/>
      <c r="B56" s="31" t="s">
        <v>41</v>
      </c>
      <c r="C56" s="28" t="s">
        <v>40</v>
      </c>
      <c r="D56" s="21">
        <v>200000</v>
      </c>
    </row>
    <row r="57" spans="1:4">
      <c r="A57" s="22"/>
      <c r="B57" s="22"/>
      <c r="C57" s="27"/>
      <c r="D57" s="24"/>
    </row>
    <row r="58" spans="1:4" ht="24">
      <c r="A58" s="22" t="s">
        <v>50</v>
      </c>
      <c r="B58" s="22"/>
      <c r="C58" s="27" t="s">
        <v>84</v>
      </c>
      <c r="D58" s="24">
        <v>456000</v>
      </c>
    </row>
    <row r="59" spans="1:4">
      <c r="A59" s="22"/>
      <c r="B59" s="22"/>
      <c r="C59" s="27"/>
      <c r="D59" s="24"/>
    </row>
    <row r="60" spans="1:4">
      <c r="A60" s="22" t="s">
        <v>70</v>
      </c>
      <c r="B60" s="22"/>
      <c r="C60" s="27" t="s">
        <v>42</v>
      </c>
      <c r="D60" s="24">
        <f>79725.7+10000</f>
        <v>89725.7</v>
      </c>
    </row>
    <row r="61" spans="1:4" hidden="1">
      <c r="A61" s="22"/>
      <c r="B61" s="22" t="s">
        <v>41</v>
      </c>
      <c r="C61" s="28" t="s">
        <v>43</v>
      </c>
      <c r="D61" s="21">
        <v>5000</v>
      </c>
    </row>
    <row r="62" spans="1:4" hidden="1">
      <c r="A62" s="22"/>
      <c r="B62" s="22" t="s">
        <v>44</v>
      </c>
      <c r="C62" s="28" t="s">
        <v>45</v>
      </c>
      <c r="D62" s="21">
        <v>5280</v>
      </c>
    </row>
    <row r="63" spans="1:4" hidden="1">
      <c r="A63" s="22"/>
      <c r="B63" s="22" t="s">
        <v>46</v>
      </c>
      <c r="C63" s="28" t="s">
        <v>47</v>
      </c>
      <c r="D63" s="21">
        <v>17000</v>
      </c>
    </row>
    <row r="64" spans="1:4" hidden="1">
      <c r="A64" s="22"/>
      <c r="B64" s="22" t="s">
        <v>48</v>
      </c>
      <c r="C64" s="28" t="s">
        <v>49</v>
      </c>
      <c r="D64" s="21">
        <v>30000</v>
      </c>
    </row>
    <row r="65" spans="1:6">
      <c r="A65" s="29"/>
      <c r="B65" s="29"/>
      <c r="C65" s="30"/>
      <c r="D65" s="24"/>
    </row>
    <row r="66" spans="1:6" ht="12" customHeight="1">
      <c r="A66" s="26" t="s">
        <v>74</v>
      </c>
      <c r="B66" s="26"/>
      <c r="C66" s="27" t="s">
        <v>51</v>
      </c>
      <c r="D66" s="24">
        <f>D76+D77+D78+D79+D80+D81+D82+D83+D84+D85+D86+D87+D88+D89+D90</f>
        <v>793369.94000000006</v>
      </c>
    </row>
    <row r="67" spans="1:6" hidden="1">
      <c r="A67" s="22"/>
      <c r="B67" s="22" t="s">
        <v>52</v>
      </c>
      <c r="C67" s="28" t="s">
        <v>53</v>
      </c>
      <c r="D67" s="21" t="e">
        <f>#REF!*1.1</f>
        <v>#REF!</v>
      </c>
    </row>
    <row r="68" spans="1:6" hidden="1">
      <c r="A68" s="22"/>
      <c r="B68" s="22" t="s">
        <v>54</v>
      </c>
      <c r="C68" s="28" t="s">
        <v>55</v>
      </c>
      <c r="D68" s="21">
        <v>60000</v>
      </c>
    </row>
    <row r="69" spans="1:6" hidden="1">
      <c r="A69" s="26"/>
      <c r="B69" s="26" t="s">
        <v>56</v>
      </c>
      <c r="C69" s="32" t="s">
        <v>57</v>
      </c>
      <c r="D69" s="21">
        <v>13000</v>
      </c>
    </row>
    <row r="70" spans="1:6" hidden="1">
      <c r="A70" s="22"/>
      <c r="B70" s="26" t="s">
        <v>58</v>
      </c>
      <c r="C70" s="25" t="s">
        <v>59</v>
      </c>
      <c r="D70" s="21">
        <f>57200</f>
        <v>57200</v>
      </c>
    </row>
    <row r="71" spans="1:6" hidden="1">
      <c r="A71" s="22"/>
      <c r="B71" s="22" t="s">
        <v>60</v>
      </c>
      <c r="C71" s="28" t="s">
        <v>61</v>
      </c>
      <c r="D71" s="21">
        <v>40000</v>
      </c>
    </row>
    <row r="72" spans="1:6" ht="23.4" hidden="1">
      <c r="A72" s="26"/>
      <c r="B72" s="26" t="s">
        <v>62</v>
      </c>
      <c r="C72" s="32" t="s">
        <v>63</v>
      </c>
      <c r="D72" s="21">
        <v>15000</v>
      </c>
    </row>
    <row r="73" spans="1:6" hidden="1">
      <c r="A73" s="26"/>
      <c r="B73" s="22" t="s">
        <v>64</v>
      </c>
      <c r="C73" s="28" t="s">
        <v>65</v>
      </c>
      <c r="D73" s="21">
        <v>20000</v>
      </c>
    </row>
    <row r="74" spans="1:6" ht="23.4" hidden="1">
      <c r="A74" s="26"/>
      <c r="B74" s="22" t="s">
        <v>66</v>
      </c>
      <c r="C74" s="28" t="s">
        <v>67</v>
      </c>
      <c r="D74" s="21">
        <v>15000</v>
      </c>
    </row>
    <row r="75" spans="1:6" hidden="1">
      <c r="A75" s="31"/>
      <c r="B75" s="26" t="s">
        <v>68</v>
      </c>
      <c r="C75" s="33" t="s">
        <v>69</v>
      </c>
      <c r="D75" s="21">
        <v>20000</v>
      </c>
    </row>
    <row r="76" spans="1:6">
      <c r="A76" s="31"/>
      <c r="B76" s="26"/>
      <c r="C76" s="33" t="s">
        <v>113</v>
      </c>
      <c r="D76" s="21">
        <v>92105.25</v>
      </c>
    </row>
    <row r="77" spans="1:6">
      <c r="A77" s="31"/>
      <c r="B77" s="26"/>
      <c r="C77" s="33" t="s">
        <v>114</v>
      </c>
      <c r="D77" s="21">
        <v>59000</v>
      </c>
    </row>
    <row r="78" spans="1:6">
      <c r="A78" s="31"/>
      <c r="B78" s="26"/>
      <c r="C78" s="33" t="s">
        <v>115</v>
      </c>
      <c r="D78" s="21">
        <v>41607.65</v>
      </c>
    </row>
    <row r="79" spans="1:6">
      <c r="A79" s="31"/>
      <c r="B79" s="26"/>
      <c r="C79" s="33" t="s">
        <v>116</v>
      </c>
      <c r="D79" s="21">
        <v>55000</v>
      </c>
    </row>
    <row r="80" spans="1:6">
      <c r="A80" s="31"/>
      <c r="B80" s="26"/>
      <c r="C80" s="33" t="s">
        <v>117</v>
      </c>
      <c r="D80" s="21">
        <v>20000</v>
      </c>
      <c r="F80" s="64"/>
    </row>
    <row r="81" spans="1:4">
      <c r="A81" s="31"/>
      <c r="B81" s="26"/>
      <c r="C81" s="33" t="s">
        <v>118</v>
      </c>
      <c r="D81" s="21">
        <v>67600</v>
      </c>
    </row>
    <row r="82" spans="1:4">
      <c r="A82" s="31"/>
      <c r="B82" s="26"/>
      <c r="C82" s="33" t="s">
        <v>119</v>
      </c>
      <c r="D82" s="21">
        <v>24957.45</v>
      </c>
    </row>
    <row r="83" spans="1:4">
      <c r="A83" s="31"/>
      <c r="B83" s="26"/>
      <c r="C83" s="33" t="s">
        <v>120</v>
      </c>
      <c r="D83" s="21">
        <v>25098.5</v>
      </c>
    </row>
    <row r="84" spans="1:4">
      <c r="A84" s="31"/>
      <c r="B84" s="26"/>
      <c r="C84" s="33" t="s">
        <v>121</v>
      </c>
      <c r="D84" s="21">
        <v>3093.09</v>
      </c>
    </row>
    <row r="85" spans="1:4">
      <c r="A85" s="31"/>
      <c r="B85" s="26"/>
      <c r="C85" s="33" t="s">
        <v>122</v>
      </c>
      <c r="D85" s="21">
        <v>460</v>
      </c>
    </row>
    <row r="86" spans="1:4">
      <c r="A86" s="26"/>
      <c r="B86" s="22"/>
      <c r="C86" s="28" t="s">
        <v>123</v>
      </c>
      <c r="D86" s="21">
        <v>1548</v>
      </c>
    </row>
    <row r="87" spans="1:4">
      <c r="A87" s="26"/>
      <c r="B87" s="22"/>
      <c r="C87" s="28" t="s">
        <v>124</v>
      </c>
      <c r="D87" s="21">
        <v>2065</v>
      </c>
    </row>
    <row r="88" spans="1:4">
      <c r="A88" s="26"/>
      <c r="B88" s="22"/>
      <c r="C88" s="28" t="s">
        <v>125</v>
      </c>
      <c r="D88" s="21">
        <v>140000</v>
      </c>
    </row>
    <row r="89" spans="1:4">
      <c r="A89" s="26"/>
      <c r="B89" s="22"/>
      <c r="C89" s="28" t="s">
        <v>126</v>
      </c>
      <c r="D89" s="21">
        <v>160835</v>
      </c>
    </row>
    <row r="90" spans="1:4">
      <c r="A90" s="26"/>
      <c r="B90" s="22"/>
      <c r="C90" s="28" t="s">
        <v>127</v>
      </c>
      <c r="D90" s="21">
        <v>100000</v>
      </c>
    </row>
    <row r="91" spans="1:4">
      <c r="A91" s="26"/>
      <c r="B91" s="22"/>
      <c r="C91" s="28"/>
      <c r="D91" s="21"/>
    </row>
    <row r="92" spans="1:4">
      <c r="A92" s="26"/>
      <c r="B92" s="22"/>
      <c r="C92" s="28"/>
      <c r="D92" s="24"/>
    </row>
    <row r="93" spans="1:4" s="42" customFormat="1">
      <c r="A93" s="26" t="s">
        <v>85</v>
      </c>
      <c r="B93" s="22"/>
      <c r="C93" s="27" t="s">
        <v>86</v>
      </c>
      <c r="D93" s="24">
        <v>450000</v>
      </c>
    </row>
    <row r="94" spans="1:4">
      <c r="A94" s="26"/>
      <c r="B94" s="22"/>
      <c r="C94" s="28"/>
      <c r="D94" s="24"/>
    </row>
    <row r="95" spans="1:4">
      <c r="A95" s="22" t="s">
        <v>94</v>
      </c>
      <c r="B95" s="26"/>
      <c r="C95" s="34" t="s">
        <v>71</v>
      </c>
      <c r="D95" s="24">
        <v>150000</v>
      </c>
    </row>
    <row r="96" spans="1:4" ht="0.75" hidden="1" customHeight="1">
      <c r="A96" s="31"/>
      <c r="B96" s="35" t="s">
        <v>72</v>
      </c>
      <c r="C96" s="33" t="s">
        <v>73</v>
      </c>
      <c r="D96" s="21">
        <v>20000</v>
      </c>
    </row>
    <row r="97" spans="1:5">
      <c r="A97" s="31"/>
      <c r="B97" s="35"/>
      <c r="C97" s="33"/>
      <c r="D97" s="21"/>
    </row>
    <row r="98" spans="1:5">
      <c r="A98" s="22" t="s">
        <v>95</v>
      </c>
      <c r="B98" s="26"/>
      <c r="C98" s="34" t="s">
        <v>75</v>
      </c>
      <c r="D98" s="24">
        <f>SUM(D100:D103)</f>
        <v>745790</v>
      </c>
    </row>
    <row r="99" spans="1:5" ht="23.4" hidden="1">
      <c r="A99" s="31"/>
      <c r="B99" s="35" t="s">
        <v>76</v>
      </c>
      <c r="C99" s="33" t="s">
        <v>77</v>
      </c>
      <c r="D99" s="21"/>
    </row>
    <row r="100" spans="1:5">
      <c r="A100" s="31"/>
      <c r="B100" s="35"/>
      <c r="C100" s="33" t="s">
        <v>128</v>
      </c>
      <c r="D100" s="21">
        <v>50790</v>
      </c>
    </row>
    <row r="101" spans="1:5">
      <c r="A101" s="31"/>
      <c r="B101" s="35"/>
      <c r="C101" s="33" t="s">
        <v>129</v>
      </c>
      <c r="D101" s="21">
        <v>15000</v>
      </c>
    </row>
    <row r="102" spans="1:5">
      <c r="A102" s="31"/>
      <c r="B102" s="35"/>
      <c r="C102" s="33" t="s">
        <v>130</v>
      </c>
      <c r="D102" s="21">
        <v>30000</v>
      </c>
    </row>
    <row r="103" spans="1:5" ht="23.4">
      <c r="A103" s="31"/>
      <c r="B103" s="35"/>
      <c r="C103" s="33" t="s">
        <v>131</v>
      </c>
      <c r="D103" s="21">
        <v>650000</v>
      </c>
    </row>
    <row r="104" spans="1:5">
      <c r="A104" s="63"/>
      <c r="B104" s="63"/>
      <c r="C104" s="63"/>
      <c r="D104" s="63"/>
    </row>
    <row r="105" spans="1:5">
      <c r="A105" s="9" t="s">
        <v>104</v>
      </c>
      <c r="B105" s="10"/>
      <c r="C105" s="11"/>
      <c r="D105" s="12">
        <f>D107</f>
        <v>1900000</v>
      </c>
    </row>
    <row r="106" spans="1:5">
      <c r="A106" s="13"/>
      <c r="B106" s="14"/>
      <c r="C106" s="15"/>
      <c r="D106" s="16"/>
    </row>
    <row r="107" spans="1:5" ht="22.8">
      <c r="A107" s="6" t="s">
        <v>3</v>
      </c>
      <c r="B107" s="6"/>
      <c r="C107" s="7" t="s">
        <v>105</v>
      </c>
      <c r="D107" s="16">
        <v>1900000</v>
      </c>
    </row>
    <row r="108" spans="1:5">
      <c r="A108" s="36"/>
      <c r="B108" s="36"/>
      <c r="C108" s="37" t="s">
        <v>78</v>
      </c>
      <c r="D108" s="38">
        <f>D105+D23</f>
        <v>8276543.790000001</v>
      </c>
      <c r="E108" s="54"/>
    </row>
    <row r="109" spans="1:5">
      <c r="A109" s="29"/>
      <c r="B109" s="29"/>
      <c r="C109" s="41" t="s">
        <v>79</v>
      </c>
      <c r="D109" s="24">
        <f>D8+D21-D108</f>
        <v>66388.109999999404</v>
      </c>
    </row>
    <row r="111" spans="1:5" s="48" customFormat="1" ht="11.4">
      <c r="A111" s="45" t="s">
        <v>91</v>
      </c>
      <c r="B111" s="46"/>
      <c r="C111" s="47"/>
    </row>
    <row r="112" spans="1:5" s="48" customFormat="1">
      <c r="A112" s="49"/>
      <c r="B112" s="49"/>
      <c r="C112" s="50" t="s">
        <v>92</v>
      </c>
    </row>
    <row r="113" spans="1:3" s="48" customFormat="1" ht="11.4">
      <c r="A113" s="45" t="s">
        <v>93</v>
      </c>
      <c r="B113" s="51"/>
      <c r="C113" s="47"/>
    </row>
    <row r="114" spans="1:3" s="48" customFormat="1">
      <c r="A114" s="52"/>
      <c r="B114" s="53"/>
      <c r="C114" s="50" t="s">
        <v>92</v>
      </c>
    </row>
  </sheetData>
  <mergeCells count="5">
    <mergeCell ref="A23:C23"/>
    <mergeCell ref="A4:D4"/>
    <mergeCell ref="A5:C5"/>
    <mergeCell ref="A6:B7"/>
    <mergeCell ref="C6:C7"/>
  </mergeCells>
  <phoneticPr fontId="14" type="noConversion"/>
  <pageMargins left="1" right="0.75" top="0.54" bottom="0.24" header="0.5" footer="0.5"/>
  <pageSetup paperSize="9" scale="67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topLeftCell="A100" workbookViewId="0">
      <selection activeCell="A4" sqref="A4:D4"/>
    </sheetView>
  </sheetViews>
  <sheetFormatPr defaultRowHeight="13.2"/>
  <cols>
    <col min="1" max="1" width="5" customWidth="1"/>
    <col min="2" max="2" width="5.6640625" customWidth="1"/>
    <col min="3" max="3" width="56.5546875" customWidth="1"/>
    <col min="4" max="4" width="15.109375" customWidth="1"/>
    <col min="5" max="5" width="14.5546875" bestFit="1" customWidth="1"/>
  </cols>
  <sheetData>
    <row r="1" spans="1:4">
      <c r="D1" s="44" t="s">
        <v>88</v>
      </c>
    </row>
    <row r="2" spans="1:4">
      <c r="D2" s="44" t="s">
        <v>89</v>
      </c>
    </row>
    <row r="3" spans="1:4">
      <c r="D3" s="44" t="s">
        <v>145</v>
      </c>
    </row>
    <row r="4" spans="1:4">
      <c r="A4" s="138" t="s">
        <v>98</v>
      </c>
      <c r="B4" s="138"/>
      <c r="C4" s="138"/>
      <c r="D4" s="138"/>
    </row>
    <row r="5" spans="1:4">
      <c r="A5" s="139"/>
      <c r="B5" s="139"/>
      <c r="C5" s="139"/>
      <c r="D5" s="1"/>
    </row>
    <row r="6" spans="1:4">
      <c r="A6" s="140"/>
      <c r="B6" s="140"/>
      <c r="C6" s="141"/>
      <c r="D6" s="4" t="s">
        <v>97</v>
      </c>
    </row>
    <row r="7" spans="1:4">
      <c r="A7" s="140"/>
      <c r="B7" s="140"/>
      <c r="C7" s="141"/>
      <c r="D7" s="5" t="s">
        <v>0</v>
      </c>
    </row>
    <row r="8" spans="1:4">
      <c r="A8" s="6"/>
      <c r="B8" s="6"/>
      <c r="C8" s="7" t="s">
        <v>1</v>
      </c>
      <c r="D8" s="8">
        <v>41931.9</v>
      </c>
    </row>
    <row r="9" spans="1:4">
      <c r="A9" s="2"/>
      <c r="B9" s="2"/>
      <c r="C9" s="3"/>
      <c r="D9" s="5"/>
    </row>
    <row r="10" spans="1:4">
      <c r="A10" s="9" t="s">
        <v>2</v>
      </c>
      <c r="B10" s="10"/>
      <c r="C10" s="11"/>
      <c r="D10" s="12">
        <f>SUM(D12:D15)</f>
        <v>6401000</v>
      </c>
    </row>
    <row r="11" spans="1:4">
      <c r="A11" s="13"/>
      <c r="B11" s="14"/>
      <c r="C11" s="15"/>
      <c r="D11" s="16"/>
    </row>
    <row r="12" spans="1:4">
      <c r="A12" s="6" t="s">
        <v>3</v>
      </c>
      <c r="B12" s="6"/>
      <c r="C12" s="7" t="s">
        <v>4</v>
      </c>
      <c r="D12" s="16">
        <v>460000</v>
      </c>
    </row>
    <row r="13" spans="1:4">
      <c r="A13" s="6" t="s">
        <v>5</v>
      </c>
      <c r="B13" s="6"/>
      <c r="C13" s="7" t="s">
        <v>6</v>
      </c>
      <c r="D13" s="16">
        <v>2166000</v>
      </c>
    </row>
    <row r="14" spans="1:4">
      <c r="A14" s="6" t="s">
        <v>7</v>
      </c>
      <c r="B14" s="6"/>
      <c r="C14" s="7" t="s">
        <v>100</v>
      </c>
      <c r="D14" s="16">
        <f>3775000</f>
        <v>3775000</v>
      </c>
    </row>
    <row r="15" spans="1:4">
      <c r="A15" s="6" t="s">
        <v>9</v>
      </c>
      <c r="B15" s="6"/>
      <c r="C15" s="7" t="s">
        <v>10</v>
      </c>
      <c r="D15" s="16"/>
    </row>
    <row r="16" spans="1:4">
      <c r="A16" s="6"/>
      <c r="B16" s="6"/>
      <c r="C16" s="7"/>
      <c r="D16" s="16"/>
    </row>
    <row r="17" spans="1:4">
      <c r="A17" s="9" t="s">
        <v>102</v>
      </c>
      <c r="B17" s="10"/>
      <c r="C17" s="11"/>
      <c r="D17" s="12">
        <f>D19</f>
        <v>1900000</v>
      </c>
    </row>
    <row r="18" spans="1:4">
      <c r="A18" s="13"/>
      <c r="B18" s="14"/>
      <c r="C18" s="15"/>
      <c r="D18" s="16"/>
    </row>
    <row r="19" spans="1:4">
      <c r="A19" s="6" t="s">
        <v>3</v>
      </c>
      <c r="B19" s="6"/>
      <c r="C19" s="7" t="s">
        <v>103</v>
      </c>
      <c r="D19" s="16">
        <v>1900000</v>
      </c>
    </row>
    <row r="20" spans="1:4">
      <c r="A20" s="6" t="s">
        <v>5</v>
      </c>
      <c r="B20" s="6"/>
      <c r="C20" s="7"/>
      <c r="D20" s="16"/>
    </row>
    <row r="21" spans="1:4">
      <c r="A21" s="17"/>
      <c r="B21" s="17"/>
      <c r="C21" s="18" t="s">
        <v>11</v>
      </c>
      <c r="D21" s="19">
        <f>D10+D17</f>
        <v>8301000</v>
      </c>
    </row>
    <row r="22" spans="1:4">
      <c r="A22" s="10"/>
      <c r="B22" s="10"/>
      <c r="C22" s="11"/>
      <c r="D22" s="12"/>
    </row>
    <row r="23" spans="1:4">
      <c r="A23" s="137" t="s">
        <v>101</v>
      </c>
      <c r="B23" s="137"/>
      <c r="C23" s="137"/>
      <c r="D23" s="21">
        <f>D25+D27+D29+D31+D34+D39+D47+D49+D52+D54+D60+D70+D71+D73+D76</f>
        <v>6376543.8500000006</v>
      </c>
    </row>
    <row r="24" spans="1:4">
      <c r="A24" s="20"/>
      <c r="B24" s="20"/>
      <c r="C24" s="20"/>
      <c r="D24" s="21"/>
    </row>
    <row r="25" spans="1:4">
      <c r="A25" s="22" t="s">
        <v>3</v>
      </c>
      <c r="B25" s="22"/>
      <c r="C25" s="23" t="s">
        <v>82</v>
      </c>
      <c r="D25" s="24">
        <v>1720000</v>
      </c>
    </row>
    <row r="26" spans="1:4">
      <c r="A26" s="22"/>
      <c r="B26" s="26"/>
      <c r="C26" s="25"/>
      <c r="D26" s="21"/>
    </row>
    <row r="27" spans="1:4">
      <c r="A27" s="26" t="s">
        <v>5</v>
      </c>
      <c r="B27" s="26"/>
      <c r="C27" s="27" t="s">
        <v>106</v>
      </c>
      <c r="D27" s="24">
        <v>1147411.6000000001</v>
      </c>
    </row>
    <row r="28" spans="1:4">
      <c r="A28" s="26"/>
      <c r="B28" s="26"/>
      <c r="C28" s="28"/>
      <c r="D28" s="21"/>
    </row>
    <row r="29" spans="1:4">
      <c r="A29" s="26" t="s">
        <v>7</v>
      </c>
      <c r="B29" s="26"/>
      <c r="C29" s="27" t="s">
        <v>14</v>
      </c>
      <c r="D29" s="24">
        <v>335695</v>
      </c>
    </row>
    <row r="30" spans="1:4">
      <c r="A30" s="29"/>
      <c r="B30" s="26"/>
      <c r="C30" s="30"/>
      <c r="D30" s="24"/>
    </row>
    <row r="31" spans="1:4">
      <c r="A31" s="26" t="s">
        <v>9</v>
      </c>
      <c r="B31" s="26"/>
      <c r="C31" s="27" t="s">
        <v>15</v>
      </c>
      <c r="D31" s="24">
        <v>84980</v>
      </c>
    </row>
    <row r="32" spans="1:4" hidden="1">
      <c r="A32" s="29"/>
      <c r="B32" s="26" t="s">
        <v>16</v>
      </c>
      <c r="C32" s="28" t="s">
        <v>17</v>
      </c>
      <c r="D32" s="21">
        <v>100000</v>
      </c>
    </row>
    <row r="33" spans="1:4">
      <c r="A33" s="29"/>
      <c r="B33" s="26"/>
      <c r="C33" s="28"/>
      <c r="D33" s="21"/>
    </row>
    <row r="34" spans="1:4">
      <c r="A34" s="22" t="s">
        <v>18</v>
      </c>
      <c r="B34" s="22"/>
      <c r="C34" s="27" t="s">
        <v>19</v>
      </c>
      <c r="D34" s="24">
        <v>114790.25</v>
      </c>
    </row>
    <row r="35" spans="1:4" hidden="1">
      <c r="A35" s="22"/>
      <c r="B35" s="22" t="s">
        <v>20</v>
      </c>
      <c r="C35" s="28" t="s">
        <v>21</v>
      </c>
      <c r="D35" s="21">
        <v>0</v>
      </c>
    </row>
    <row r="36" spans="1:4" hidden="1">
      <c r="A36" s="31"/>
      <c r="B36" s="22" t="s">
        <v>22</v>
      </c>
      <c r="C36" s="28" t="s">
        <v>23</v>
      </c>
      <c r="D36" s="21">
        <v>126000</v>
      </c>
    </row>
    <row r="37" spans="1:4" hidden="1">
      <c r="A37" s="31"/>
      <c r="B37" s="22" t="s">
        <v>24</v>
      </c>
      <c r="C37" s="28" t="s">
        <v>25</v>
      </c>
      <c r="D37" s="21">
        <f>90000</f>
        <v>90000</v>
      </c>
    </row>
    <row r="38" spans="1:4">
      <c r="A38" s="31"/>
      <c r="B38" s="22"/>
      <c r="C38" s="28"/>
      <c r="D38" s="21"/>
    </row>
    <row r="39" spans="1:4">
      <c r="A39" s="22" t="s">
        <v>26</v>
      </c>
      <c r="B39" s="22"/>
      <c r="C39" s="27" t="s">
        <v>83</v>
      </c>
      <c r="D39" s="24">
        <v>200810</v>
      </c>
    </row>
    <row r="40" spans="1:4" hidden="1">
      <c r="A40" s="22"/>
      <c r="B40" s="22" t="s">
        <v>27</v>
      </c>
      <c r="C40" s="28" t="s">
        <v>28</v>
      </c>
      <c r="D40" s="21">
        <f>D41+D42</f>
        <v>72000</v>
      </c>
    </row>
    <row r="41" spans="1:4" hidden="1">
      <c r="A41" s="31"/>
      <c r="B41" s="31"/>
      <c r="C41" s="28" t="s">
        <v>29</v>
      </c>
      <c r="D41" s="21">
        <v>70000</v>
      </c>
    </row>
    <row r="42" spans="1:4" hidden="1">
      <c r="A42" s="31"/>
      <c r="B42" s="31"/>
      <c r="C42" s="28" t="s">
        <v>30</v>
      </c>
      <c r="D42" s="21">
        <f>2000</f>
        <v>2000</v>
      </c>
    </row>
    <row r="43" spans="1:4" hidden="1">
      <c r="A43" s="22"/>
      <c r="B43" s="22" t="s">
        <v>31</v>
      </c>
      <c r="C43" s="32" t="s">
        <v>32</v>
      </c>
      <c r="D43" s="21">
        <f>5000*12+2500</f>
        <v>62500</v>
      </c>
    </row>
    <row r="44" spans="1:4" hidden="1">
      <c r="A44" s="22"/>
      <c r="B44" s="22" t="s">
        <v>33</v>
      </c>
      <c r="C44" s="28" t="s">
        <v>34</v>
      </c>
      <c r="D44" s="21">
        <v>10000</v>
      </c>
    </row>
    <row r="45" spans="1:4" hidden="1">
      <c r="A45" s="31"/>
      <c r="B45" s="22" t="s">
        <v>35</v>
      </c>
      <c r="C45" s="28" t="s">
        <v>36</v>
      </c>
      <c r="D45" s="21" t="e">
        <f>#REF!</f>
        <v>#REF!</v>
      </c>
    </row>
    <row r="46" spans="1:4">
      <c r="A46" s="31"/>
      <c r="B46" s="22"/>
      <c r="C46" s="28"/>
      <c r="D46" s="21"/>
    </row>
    <row r="47" spans="1:4">
      <c r="A47" s="22" t="s">
        <v>37</v>
      </c>
      <c r="B47" s="22"/>
      <c r="C47" s="27" t="s">
        <v>38</v>
      </c>
      <c r="D47" s="24">
        <v>35824.6</v>
      </c>
    </row>
    <row r="48" spans="1:4">
      <c r="A48" s="22"/>
      <c r="B48" s="22"/>
      <c r="C48" s="27"/>
      <c r="D48" s="24"/>
    </row>
    <row r="49" spans="1:4" ht="24">
      <c r="A49" s="22" t="s">
        <v>39</v>
      </c>
      <c r="B49" s="22"/>
      <c r="C49" s="27" t="s">
        <v>40</v>
      </c>
      <c r="D49" s="24">
        <v>144252</v>
      </c>
    </row>
    <row r="50" spans="1:4" hidden="1">
      <c r="A50" s="31"/>
      <c r="B50" s="31" t="s">
        <v>41</v>
      </c>
      <c r="C50" s="28" t="s">
        <v>40</v>
      </c>
      <c r="D50" s="21">
        <v>200000</v>
      </c>
    </row>
    <row r="51" spans="1:4">
      <c r="A51" s="22"/>
      <c r="B51" s="22"/>
      <c r="C51" s="27"/>
      <c r="D51" s="24"/>
    </row>
    <row r="52" spans="1:4" ht="24">
      <c r="A52" s="22" t="s">
        <v>50</v>
      </c>
      <c r="B52" s="22"/>
      <c r="C52" s="27" t="s">
        <v>84</v>
      </c>
      <c r="D52" s="24">
        <v>456000</v>
      </c>
    </row>
    <row r="53" spans="1:4">
      <c r="A53" s="22"/>
      <c r="B53" s="22"/>
      <c r="C53" s="27"/>
      <c r="D53" s="24"/>
    </row>
    <row r="54" spans="1:4">
      <c r="A54" s="22" t="s">
        <v>70</v>
      </c>
      <c r="B54" s="22"/>
      <c r="C54" s="27" t="s">
        <v>42</v>
      </c>
      <c r="D54" s="24">
        <v>79725.7</v>
      </c>
    </row>
    <row r="55" spans="1:4" hidden="1">
      <c r="A55" s="22"/>
      <c r="B55" s="22" t="s">
        <v>41</v>
      </c>
      <c r="C55" s="28" t="s">
        <v>43</v>
      </c>
      <c r="D55" s="21">
        <v>5000</v>
      </c>
    </row>
    <row r="56" spans="1:4" hidden="1">
      <c r="A56" s="22"/>
      <c r="B56" s="22" t="s">
        <v>44</v>
      </c>
      <c r="C56" s="28" t="s">
        <v>45</v>
      </c>
      <c r="D56" s="21">
        <v>5280</v>
      </c>
    </row>
    <row r="57" spans="1:4" hidden="1">
      <c r="A57" s="22"/>
      <c r="B57" s="22" t="s">
        <v>46</v>
      </c>
      <c r="C57" s="28" t="s">
        <v>47</v>
      </c>
      <c r="D57" s="21">
        <v>17000</v>
      </c>
    </row>
    <row r="58" spans="1:4" hidden="1">
      <c r="A58" s="22"/>
      <c r="B58" s="22" t="s">
        <v>48</v>
      </c>
      <c r="C58" s="28" t="s">
        <v>49</v>
      </c>
      <c r="D58" s="21">
        <v>30000</v>
      </c>
    </row>
    <row r="59" spans="1:4">
      <c r="A59" s="29"/>
      <c r="B59" s="29"/>
      <c r="C59" s="30"/>
      <c r="D59" s="24"/>
    </row>
    <row r="60" spans="1:4" ht="12" customHeight="1">
      <c r="A60" s="26" t="s">
        <v>74</v>
      </c>
      <c r="B60" s="26"/>
      <c r="C60" s="27" t="s">
        <v>51</v>
      </c>
      <c r="D60" s="24">
        <v>300429.7</v>
      </c>
    </row>
    <row r="61" spans="1:4" hidden="1">
      <c r="A61" s="22"/>
      <c r="B61" s="22" t="s">
        <v>52</v>
      </c>
      <c r="C61" s="28" t="s">
        <v>53</v>
      </c>
      <c r="D61" s="21" t="e">
        <f>#REF!*1.1</f>
        <v>#REF!</v>
      </c>
    </row>
    <row r="62" spans="1:4" hidden="1">
      <c r="A62" s="22"/>
      <c r="B62" s="22" t="s">
        <v>54</v>
      </c>
      <c r="C62" s="28" t="s">
        <v>55</v>
      </c>
      <c r="D62" s="21">
        <v>60000</v>
      </c>
    </row>
    <row r="63" spans="1:4" hidden="1">
      <c r="A63" s="26"/>
      <c r="B63" s="26" t="s">
        <v>56</v>
      </c>
      <c r="C63" s="32" t="s">
        <v>57</v>
      </c>
      <c r="D63" s="21">
        <v>13000</v>
      </c>
    </row>
    <row r="64" spans="1:4" hidden="1">
      <c r="A64" s="22"/>
      <c r="B64" s="26" t="s">
        <v>58</v>
      </c>
      <c r="C64" s="25" t="s">
        <v>59</v>
      </c>
      <c r="D64" s="21">
        <f>57200</f>
        <v>57200</v>
      </c>
    </row>
    <row r="65" spans="1:4" hidden="1">
      <c r="A65" s="22"/>
      <c r="B65" s="22" t="s">
        <v>60</v>
      </c>
      <c r="C65" s="28" t="s">
        <v>61</v>
      </c>
      <c r="D65" s="21">
        <v>40000</v>
      </c>
    </row>
    <row r="66" spans="1:4" ht="23.4" hidden="1">
      <c r="A66" s="26"/>
      <c r="B66" s="26" t="s">
        <v>62</v>
      </c>
      <c r="C66" s="32" t="s">
        <v>63</v>
      </c>
      <c r="D66" s="21">
        <v>15000</v>
      </c>
    </row>
    <row r="67" spans="1:4" hidden="1">
      <c r="A67" s="26"/>
      <c r="B67" s="22" t="s">
        <v>64</v>
      </c>
      <c r="C67" s="28" t="s">
        <v>65</v>
      </c>
      <c r="D67" s="21">
        <v>20000</v>
      </c>
    </row>
    <row r="68" spans="1:4" ht="23.4" hidden="1">
      <c r="A68" s="26"/>
      <c r="B68" s="22" t="s">
        <v>66</v>
      </c>
      <c r="C68" s="28" t="s">
        <v>67</v>
      </c>
      <c r="D68" s="21">
        <v>15000</v>
      </c>
    </row>
    <row r="69" spans="1:4" hidden="1">
      <c r="A69" s="31"/>
      <c r="B69" s="26" t="s">
        <v>68</v>
      </c>
      <c r="C69" s="33" t="s">
        <v>69</v>
      </c>
      <c r="D69" s="21">
        <v>20000</v>
      </c>
    </row>
    <row r="70" spans="1:4">
      <c r="A70" s="26"/>
      <c r="B70" s="22"/>
      <c r="C70" s="28"/>
      <c r="D70" s="24">
        <f>2310835-1900000</f>
        <v>410835</v>
      </c>
    </row>
    <row r="71" spans="1:4" s="42" customFormat="1">
      <c r="A71" s="26" t="s">
        <v>85</v>
      </c>
      <c r="B71" s="22"/>
      <c r="C71" s="27" t="s">
        <v>86</v>
      </c>
      <c r="D71" s="24">
        <v>450000</v>
      </c>
    </row>
    <row r="72" spans="1:4">
      <c r="A72" s="26"/>
      <c r="B72" s="22"/>
      <c r="C72" s="28"/>
      <c r="D72" s="24"/>
    </row>
    <row r="73" spans="1:4">
      <c r="A73" s="22" t="s">
        <v>94</v>
      </c>
      <c r="B73" s="26"/>
      <c r="C73" s="34" t="s">
        <v>71</v>
      </c>
      <c r="D73" s="24">
        <v>150000</v>
      </c>
    </row>
    <row r="74" spans="1:4" ht="0.75" hidden="1" customHeight="1">
      <c r="A74" s="31"/>
      <c r="B74" s="35" t="s">
        <v>72</v>
      </c>
      <c r="C74" s="33" t="s">
        <v>73</v>
      </c>
      <c r="D74" s="21">
        <v>20000</v>
      </c>
    </row>
    <row r="75" spans="1:4">
      <c r="A75" s="31"/>
      <c r="B75" s="35"/>
      <c r="C75" s="33"/>
      <c r="D75" s="21"/>
    </row>
    <row r="76" spans="1:4">
      <c r="A76" s="22" t="s">
        <v>95</v>
      </c>
      <c r="B76" s="26"/>
      <c r="C76" s="34" t="s">
        <v>75</v>
      </c>
      <c r="D76" s="24">
        <v>745790</v>
      </c>
    </row>
    <row r="77" spans="1:4" hidden="1">
      <c r="A77" s="31"/>
      <c r="B77" s="35" t="s">
        <v>76</v>
      </c>
      <c r="C77" s="33" t="s">
        <v>77</v>
      </c>
      <c r="D77" s="21"/>
    </row>
    <row r="79" spans="1:4">
      <c r="A79" s="9" t="s">
        <v>104</v>
      </c>
      <c r="B79" s="10"/>
      <c r="C79" s="11"/>
      <c r="D79" s="12">
        <f>D81</f>
        <v>1900000</v>
      </c>
    </row>
    <row r="80" spans="1:4">
      <c r="A80" s="13"/>
      <c r="B80" s="14"/>
      <c r="C80" s="15"/>
      <c r="D80" s="16"/>
    </row>
    <row r="81" spans="1:5" ht="22.8">
      <c r="A81" s="6" t="s">
        <v>3</v>
      </c>
      <c r="B81" s="6"/>
      <c r="C81" s="7" t="s">
        <v>105</v>
      </c>
      <c r="D81" s="16">
        <v>1900000</v>
      </c>
    </row>
    <row r="82" spans="1:5">
      <c r="A82" s="36"/>
      <c r="B82" s="36"/>
      <c r="C82" s="37" t="s">
        <v>78</v>
      </c>
      <c r="D82" s="38">
        <f>D79+D23</f>
        <v>8276543.8500000006</v>
      </c>
      <c r="E82" s="54"/>
    </row>
    <row r="83" spans="1:5">
      <c r="A83" s="29"/>
      <c r="B83" s="29"/>
      <c r="C83" s="41" t="s">
        <v>79</v>
      </c>
      <c r="D83" s="24">
        <f>D8+D21-D82</f>
        <v>66388.049999999814</v>
      </c>
    </row>
    <row r="85" spans="1:5" s="48" customFormat="1" ht="11.4">
      <c r="A85" s="45" t="s">
        <v>91</v>
      </c>
      <c r="B85" s="46"/>
      <c r="C85" s="47"/>
    </row>
    <row r="86" spans="1:5" s="48" customFormat="1">
      <c r="A86" s="49"/>
      <c r="B86" s="49"/>
      <c r="C86" s="50" t="s">
        <v>92</v>
      </c>
    </row>
    <row r="87" spans="1:5" s="48" customFormat="1" ht="11.4">
      <c r="A87" s="45" t="s">
        <v>93</v>
      </c>
      <c r="B87" s="51"/>
      <c r="C87" s="47"/>
    </row>
    <row r="88" spans="1:5" s="48" customFormat="1">
      <c r="A88" s="52"/>
      <c r="B88" s="53"/>
      <c r="C88" s="50" t="s">
        <v>92</v>
      </c>
    </row>
  </sheetData>
  <mergeCells count="5">
    <mergeCell ref="A23:C23"/>
    <mergeCell ref="A4:D4"/>
    <mergeCell ref="A5:C5"/>
    <mergeCell ref="A6:B7"/>
    <mergeCell ref="C6:C7"/>
  </mergeCells>
  <phoneticPr fontId="14" type="noConversion"/>
  <pageMargins left="1.19" right="0.75" top="0.54" bottom="0.24" header="0.5" footer="0.5"/>
  <pageSetup paperSize="9" scale="98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7"/>
  <sheetViews>
    <sheetView workbookViewId="0">
      <selection activeCell="C32" sqref="C32"/>
    </sheetView>
  </sheetViews>
  <sheetFormatPr defaultRowHeight="13.2"/>
  <cols>
    <col min="1" max="1" width="5" customWidth="1"/>
    <col min="2" max="2" width="5.6640625" customWidth="1"/>
    <col min="3" max="3" width="50.5546875" customWidth="1"/>
    <col min="4" max="4" width="21.44140625" customWidth="1"/>
    <col min="5" max="5" width="14.33203125" style="43" customWidth="1"/>
    <col min="6" max="6" width="16.6640625" customWidth="1"/>
    <col min="7" max="7" width="20.5546875" customWidth="1"/>
  </cols>
  <sheetData>
    <row r="1" spans="1:6">
      <c r="F1" s="44" t="s">
        <v>88</v>
      </c>
    </row>
    <row r="2" spans="1:6">
      <c r="F2" s="44" t="s">
        <v>89</v>
      </c>
    </row>
    <row r="3" spans="1:6">
      <c r="F3" s="44" t="s">
        <v>143</v>
      </c>
    </row>
    <row r="4" spans="1:6">
      <c r="A4" s="138" t="s">
        <v>144</v>
      </c>
      <c r="B4" s="138"/>
      <c r="C4" s="138"/>
      <c r="D4" s="138"/>
    </row>
    <row r="5" spans="1:6">
      <c r="A5" s="139"/>
      <c r="B5" s="139"/>
      <c r="C5" s="139"/>
      <c r="D5" s="1"/>
    </row>
    <row r="6" spans="1:6">
      <c r="A6" s="140"/>
      <c r="B6" s="140"/>
      <c r="C6" s="141"/>
      <c r="D6" s="4" t="s">
        <v>97</v>
      </c>
      <c r="E6" s="68" t="s">
        <v>99</v>
      </c>
      <c r="F6" s="68" t="s">
        <v>99</v>
      </c>
    </row>
    <row r="7" spans="1:6">
      <c r="A7" s="140"/>
      <c r="B7" s="140"/>
      <c r="C7" s="141"/>
      <c r="D7" s="55" t="s">
        <v>0</v>
      </c>
      <c r="E7" s="69" t="s">
        <v>0</v>
      </c>
      <c r="F7" s="69" t="s">
        <v>0</v>
      </c>
    </row>
    <row r="8" spans="1:6">
      <c r="A8" s="6"/>
      <c r="B8" s="6"/>
      <c r="C8" s="7" t="s">
        <v>1</v>
      </c>
      <c r="D8" s="56">
        <v>41931.9</v>
      </c>
      <c r="E8" s="65">
        <v>66388.03</v>
      </c>
      <c r="F8" s="73">
        <v>66388.03</v>
      </c>
    </row>
    <row r="9" spans="1:6">
      <c r="A9" s="2"/>
      <c r="B9" s="2"/>
      <c r="C9" s="3"/>
      <c r="D9" s="55"/>
      <c r="E9" s="65"/>
      <c r="F9" s="74"/>
    </row>
    <row r="10" spans="1:6">
      <c r="A10" s="9" t="s">
        <v>2</v>
      </c>
      <c r="B10" s="10"/>
      <c r="C10" s="11"/>
      <c r="D10" s="57"/>
      <c r="E10" s="65"/>
      <c r="F10" s="74"/>
    </row>
    <row r="11" spans="1:6">
      <c r="A11" s="13"/>
      <c r="B11" s="14"/>
      <c r="C11" s="15"/>
      <c r="D11" s="58"/>
      <c r="E11" s="65"/>
      <c r="F11" s="74"/>
    </row>
    <row r="12" spans="1:6">
      <c r="A12" s="6" t="s">
        <v>3</v>
      </c>
      <c r="B12" s="6"/>
      <c r="C12" s="7" t="s">
        <v>4</v>
      </c>
      <c r="D12" s="58">
        <v>460000</v>
      </c>
      <c r="E12" s="65">
        <v>500000</v>
      </c>
      <c r="F12" s="73">
        <v>500000</v>
      </c>
    </row>
    <row r="13" spans="1:6">
      <c r="A13" s="6" t="s">
        <v>5</v>
      </c>
      <c r="B13" s="6"/>
      <c r="C13" s="7" t="s">
        <v>6</v>
      </c>
      <c r="D13" s="58">
        <v>2166000</v>
      </c>
      <c r="E13" s="65">
        <v>2500000</v>
      </c>
      <c r="F13" s="73">
        <v>2500000</v>
      </c>
    </row>
    <row r="14" spans="1:6">
      <c r="A14" s="6" t="s">
        <v>7</v>
      </c>
      <c r="B14" s="6"/>
      <c r="C14" s="7" t="s">
        <v>100</v>
      </c>
      <c r="D14" s="58">
        <v>3775000</v>
      </c>
      <c r="E14" s="65">
        <v>3620000</v>
      </c>
      <c r="F14" s="73">
        <v>500000</v>
      </c>
    </row>
    <row r="15" spans="1:6">
      <c r="A15" s="6"/>
      <c r="B15" s="6"/>
      <c r="C15" s="7"/>
      <c r="D15" s="58"/>
      <c r="E15" s="65"/>
      <c r="F15" s="74"/>
    </row>
    <row r="16" spans="1:6">
      <c r="A16" s="6" t="s">
        <v>9</v>
      </c>
      <c r="B16" s="6"/>
      <c r="C16" s="7" t="s">
        <v>10</v>
      </c>
      <c r="D16" s="58"/>
      <c r="E16" s="65"/>
      <c r="F16" s="74"/>
    </row>
    <row r="17" spans="1:6">
      <c r="A17" s="9" t="s">
        <v>102</v>
      </c>
      <c r="B17" s="10"/>
      <c r="C17" s="11"/>
      <c r="D17" s="57">
        <f>D19</f>
        <v>1900000</v>
      </c>
      <c r="E17" s="63"/>
      <c r="F17" s="74"/>
    </row>
    <row r="18" spans="1:6">
      <c r="A18" s="13"/>
      <c r="B18" s="14"/>
      <c r="C18" s="15"/>
      <c r="D18" s="58"/>
      <c r="E18" s="63"/>
      <c r="F18" s="74"/>
    </row>
    <row r="19" spans="1:6" ht="22.8">
      <c r="A19" s="6" t="s">
        <v>3</v>
      </c>
      <c r="B19" s="6"/>
      <c r="C19" s="7" t="s">
        <v>103</v>
      </c>
      <c r="D19" s="58">
        <v>1900000</v>
      </c>
      <c r="E19" s="63"/>
      <c r="F19" s="74"/>
    </row>
    <row r="20" spans="1:6">
      <c r="A20" s="6" t="s">
        <v>5</v>
      </c>
      <c r="B20" s="6"/>
      <c r="C20" s="7"/>
      <c r="D20" s="58"/>
      <c r="E20" s="63"/>
      <c r="F20" s="74"/>
    </row>
    <row r="21" spans="1:6">
      <c r="A21" s="6"/>
      <c r="B21" s="6"/>
      <c r="C21" s="7"/>
      <c r="D21" s="58"/>
      <c r="E21" s="65"/>
      <c r="F21" s="74"/>
    </row>
    <row r="22" spans="1:6">
      <c r="A22" s="17"/>
      <c r="B22" s="17"/>
      <c r="C22" s="18" t="s">
        <v>11</v>
      </c>
      <c r="D22" s="59">
        <f>SUM(D12+D13+D14+D16+D15)+D17</f>
        <v>8301000</v>
      </c>
      <c r="E22" s="70">
        <f>SUM(E12+E13+E14+E16+E15)</f>
        <v>6620000</v>
      </c>
      <c r="F22" s="75">
        <f>SUM(F12+F13+F14+F16+F15)</f>
        <v>3500000</v>
      </c>
    </row>
    <row r="23" spans="1:6">
      <c r="A23" s="10"/>
      <c r="B23" s="10"/>
      <c r="C23" s="11"/>
      <c r="D23" s="57"/>
      <c r="E23" s="65"/>
      <c r="F23" s="74"/>
    </row>
    <row r="24" spans="1:6">
      <c r="A24" s="137" t="s">
        <v>12</v>
      </c>
      <c r="B24" s="137"/>
      <c r="C24" s="137"/>
      <c r="D24" s="60"/>
      <c r="E24" s="65"/>
      <c r="F24" s="74"/>
    </row>
    <row r="25" spans="1:6">
      <c r="A25" s="20"/>
      <c r="B25" s="20"/>
      <c r="C25" s="20"/>
      <c r="D25" s="60"/>
      <c r="E25" s="65"/>
      <c r="F25" s="74"/>
    </row>
    <row r="26" spans="1:6">
      <c r="A26" s="22" t="s">
        <v>3</v>
      </c>
      <c r="B26" s="22"/>
      <c r="C26" s="23" t="s">
        <v>82</v>
      </c>
      <c r="D26" s="61">
        <v>1720000</v>
      </c>
      <c r="E26" s="65">
        <v>2658800</v>
      </c>
      <c r="F26" s="73">
        <v>800000</v>
      </c>
    </row>
    <row r="27" spans="1:6">
      <c r="A27" s="22"/>
      <c r="B27" s="26"/>
      <c r="C27" s="25"/>
      <c r="D27" s="60"/>
      <c r="E27" s="65"/>
      <c r="F27" s="74"/>
    </row>
    <row r="28" spans="1:6">
      <c r="A28" s="26" t="s">
        <v>5</v>
      </c>
      <c r="B28" s="26"/>
      <c r="C28" s="27" t="s">
        <v>13</v>
      </c>
      <c r="D28" s="61">
        <v>1147411.6000000001</v>
      </c>
      <c r="E28" s="65">
        <v>2160831</v>
      </c>
      <c r="F28" s="74">
        <v>1353600</v>
      </c>
    </row>
    <row r="29" spans="1:6">
      <c r="A29" s="26"/>
      <c r="B29" s="26"/>
      <c r="C29" s="28"/>
      <c r="D29" s="60"/>
      <c r="E29" s="65"/>
      <c r="F29" s="74"/>
    </row>
    <row r="30" spans="1:6">
      <c r="A30" s="26" t="s">
        <v>7</v>
      </c>
      <c r="B30" s="26"/>
      <c r="C30" s="27" t="s">
        <v>14</v>
      </c>
      <c r="D30" s="61">
        <v>335695</v>
      </c>
      <c r="E30" s="65">
        <v>590000</v>
      </c>
      <c r="F30" s="74">
        <v>386000</v>
      </c>
    </row>
    <row r="31" spans="1:6">
      <c r="A31" s="29"/>
      <c r="B31" s="26"/>
      <c r="C31" s="30"/>
      <c r="D31" s="61"/>
      <c r="E31" s="65"/>
      <c r="F31" s="74"/>
    </row>
    <row r="32" spans="1:6">
      <c r="A32" s="26" t="s">
        <v>9</v>
      </c>
      <c r="B32" s="26"/>
      <c r="C32" s="27" t="s">
        <v>15</v>
      </c>
      <c r="D32" s="61">
        <v>84980</v>
      </c>
      <c r="E32" s="65">
        <v>100000</v>
      </c>
      <c r="F32" s="74">
        <f>E32</f>
        <v>100000</v>
      </c>
    </row>
    <row r="33" spans="1:6" hidden="1">
      <c r="A33" s="29"/>
      <c r="B33" s="26" t="s">
        <v>16</v>
      </c>
      <c r="C33" s="28" t="s">
        <v>17</v>
      </c>
      <c r="D33" s="60">
        <v>100000</v>
      </c>
      <c r="E33" s="65"/>
      <c r="F33" s="74"/>
    </row>
    <row r="34" spans="1:6">
      <c r="A34" s="29"/>
      <c r="B34" s="26"/>
      <c r="C34" s="28"/>
      <c r="D34" s="60"/>
      <c r="E34" s="65"/>
      <c r="F34" s="74"/>
    </row>
    <row r="35" spans="1:6">
      <c r="A35" s="22" t="s">
        <v>18</v>
      </c>
      <c r="B35" s="22"/>
      <c r="C35" s="27" t="s">
        <v>19</v>
      </c>
      <c r="D35" s="61">
        <v>114790.25</v>
      </c>
      <c r="E35" s="65">
        <v>110000</v>
      </c>
      <c r="F35" s="74">
        <f>E35</f>
        <v>110000</v>
      </c>
    </row>
    <row r="36" spans="1:6" hidden="1">
      <c r="A36" s="22"/>
      <c r="B36" s="22" t="s">
        <v>20</v>
      </c>
      <c r="C36" s="28" t="s">
        <v>21</v>
      </c>
      <c r="D36" s="60">
        <v>0</v>
      </c>
      <c r="E36" s="65"/>
      <c r="F36" s="74"/>
    </row>
    <row r="37" spans="1:6" hidden="1">
      <c r="A37" s="31"/>
      <c r="B37" s="22" t="s">
        <v>22</v>
      </c>
      <c r="C37" s="28" t="s">
        <v>23</v>
      </c>
      <c r="D37" s="60">
        <v>126000</v>
      </c>
      <c r="E37" s="65"/>
      <c r="F37" s="74"/>
    </row>
    <row r="38" spans="1:6" hidden="1">
      <c r="A38" s="31"/>
      <c r="B38" s="22" t="s">
        <v>24</v>
      </c>
      <c r="C38" s="28" t="s">
        <v>25</v>
      </c>
      <c r="D38" s="60">
        <f>90000</f>
        <v>90000</v>
      </c>
      <c r="E38" s="65"/>
      <c r="F38" s="74"/>
    </row>
    <row r="39" spans="1:6">
      <c r="A39" s="31"/>
      <c r="B39" s="22"/>
      <c r="C39" s="28"/>
      <c r="D39" s="60"/>
      <c r="E39" s="65"/>
      <c r="F39" s="74"/>
    </row>
    <row r="40" spans="1:6">
      <c r="A40" s="22" t="s">
        <v>26</v>
      </c>
      <c r="B40" s="22"/>
      <c r="C40" s="27" t="s">
        <v>83</v>
      </c>
      <c r="D40" s="61">
        <v>108704.7</v>
      </c>
      <c r="E40" s="65">
        <v>110000</v>
      </c>
      <c r="F40" s="74">
        <v>230000</v>
      </c>
    </row>
    <row r="41" spans="1:6" hidden="1">
      <c r="A41" s="22"/>
      <c r="B41" s="22" t="s">
        <v>27</v>
      </c>
      <c r="C41" s="28" t="s">
        <v>28</v>
      </c>
      <c r="D41" s="60">
        <f>D42+D43</f>
        <v>72000</v>
      </c>
      <c r="E41" s="65"/>
      <c r="F41" s="74"/>
    </row>
    <row r="42" spans="1:6" hidden="1">
      <c r="A42" s="31"/>
      <c r="B42" s="31"/>
      <c r="C42" s="28" t="s">
        <v>29</v>
      </c>
      <c r="D42" s="60">
        <v>70000</v>
      </c>
      <c r="E42" s="65"/>
      <c r="F42" s="74"/>
    </row>
    <row r="43" spans="1:6" hidden="1">
      <c r="A43" s="31"/>
      <c r="B43" s="31"/>
      <c r="C43" s="28" t="s">
        <v>30</v>
      </c>
      <c r="D43" s="60">
        <f>2000</f>
        <v>2000</v>
      </c>
      <c r="E43" s="65"/>
      <c r="F43" s="74"/>
    </row>
    <row r="44" spans="1:6" hidden="1">
      <c r="A44" s="22"/>
      <c r="B44" s="22" t="s">
        <v>31</v>
      </c>
      <c r="C44" s="32" t="s">
        <v>32</v>
      </c>
      <c r="D44" s="60">
        <f>5000*12+2500</f>
        <v>62500</v>
      </c>
      <c r="E44" s="65"/>
      <c r="F44" s="74"/>
    </row>
    <row r="45" spans="1:6" hidden="1">
      <c r="A45" s="22"/>
      <c r="B45" s="22" t="s">
        <v>33</v>
      </c>
      <c r="C45" s="28" t="s">
        <v>34</v>
      </c>
      <c r="D45" s="60">
        <v>10000</v>
      </c>
      <c r="E45" s="65"/>
      <c r="F45" s="74"/>
    </row>
    <row r="46" spans="1:6" hidden="1">
      <c r="A46" s="31"/>
      <c r="B46" s="22" t="s">
        <v>35</v>
      </c>
      <c r="C46" s="28" t="s">
        <v>36</v>
      </c>
      <c r="D46" s="60" t="e">
        <f>#REF!</f>
        <v>#REF!</v>
      </c>
      <c r="E46" s="65"/>
      <c r="F46" s="74"/>
    </row>
    <row r="47" spans="1:6">
      <c r="A47" s="31"/>
      <c r="B47" s="22"/>
      <c r="C47" s="28"/>
      <c r="D47" s="60"/>
      <c r="E47" s="65"/>
      <c r="F47" s="74"/>
    </row>
    <row r="48" spans="1:6">
      <c r="A48" s="22" t="s">
        <v>37</v>
      </c>
      <c r="B48" s="22"/>
      <c r="C48" s="27" t="s">
        <v>38</v>
      </c>
      <c r="D48" s="61">
        <v>35824.6</v>
      </c>
      <c r="E48" s="65">
        <v>50000</v>
      </c>
      <c r="F48" s="74">
        <f>E48</f>
        <v>50000</v>
      </c>
    </row>
    <row r="49" spans="1:6">
      <c r="A49" s="22"/>
      <c r="B49" s="22"/>
      <c r="C49" s="27"/>
      <c r="D49" s="61"/>
      <c r="E49" s="65"/>
      <c r="F49" s="74"/>
    </row>
    <row r="50" spans="1:6" ht="24">
      <c r="A50" s="22" t="s">
        <v>39</v>
      </c>
      <c r="B50" s="22"/>
      <c r="C50" s="27" t="s">
        <v>40</v>
      </c>
      <c r="D50" s="61">
        <v>144252</v>
      </c>
      <c r="E50" s="65"/>
      <c r="F50" s="74"/>
    </row>
    <row r="51" spans="1:6" ht="23.4" hidden="1">
      <c r="A51" s="31"/>
      <c r="B51" s="31" t="s">
        <v>41</v>
      </c>
      <c r="C51" s="28" t="s">
        <v>40</v>
      </c>
      <c r="D51" s="60">
        <v>200000</v>
      </c>
      <c r="E51" s="65"/>
      <c r="F51" s="74"/>
    </row>
    <row r="52" spans="1:6">
      <c r="A52" s="22"/>
      <c r="B52" s="22"/>
      <c r="C52" s="27"/>
      <c r="D52" s="61"/>
      <c r="E52" s="65"/>
      <c r="F52" s="74"/>
    </row>
    <row r="53" spans="1:6" ht="24">
      <c r="A53" s="22" t="s">
        <v>50</v>
      </c>
      <c r="B53" s="22"/>
      <c r="C53" s="27" t="s">
        <v>84</v>
      </c>
      <c r="D53" s="61">
        <v>456000</v>
      </c>
      <c r="E53" s="65"/>
      <c r="F53" s="74"/>
    </row>
    <row r="54" spans="1:6">
      <c r="A54" s="22"/>
      <c r="B54" s="22"/>
      <c r="C54" s="27"/>
      <c r="D54" s="61"/>
      <c r="E54" s="65"/>
      <c r="F54" s="74"/>
    </row>
    <row r="55" spans="1:6">
      <c r="A55" s="22" t="s">
        <v>70</v>
      </c>
      <c r="B55" s="22"/>
      <c r="C55" s="27" t="s">
        <v>42</v>
      </c>
      <c r="D55" s="61">
        <v>89725.7</v>
      </c>
      <c r="E55" s="65">
        <v>80000</v>
      </c>
      <c r="F55" s="74">
        <f>E55</f>
        <v>80000</v>
      </c>
    </row>
    <row r="56" spans="1:6" hidden="1">
      <c r="A56" s="22"/>
      <c r="B56" s="22" t="s">
        <v>41</v>
      </c>
      <c r="C56" s="28" t="s">
        <v>43</v>
      </c>
      <c r="D56" s="60">
        <v>5000</v>
      </c>
      <c r="E56" s="65"/>
      <c r="F56" s="74"/>
    </row>
    <row r="57" spans="1:6" hidden="1">
      <c r="A57" s="22"/>
      <c r="B57" s="22" t="s">
        <v>44</v>
      </c>
      <c r="C57" s="28" t="s">
        <v>45</v>
      </c>
      <c r="D57" s="60">
        <v>5280</v>
      </c>
      <c r="E57" s="65"/>
      <c r="F57" s="74"/>
    </row>
    <row r="58" spans="1:6" hidden="1">
      <c r="A58" s="22"/>
      <c r="B58" s="22" t="s">
        <v>46</v>
      </c>
      <c r="C58" s="28" t="s">
        <v>47</v>
      </c>
      <c r="D58" s="60">
        <v>17000</v>
      </c>
      <c r="E58" s="65"/>
      <c r="F58" s="74"/>
    </row>
    <row r="59" spans="1:6" hidden="1">
      <c r="A59" s="22"/>
      <c r="B59" s="22" t="s">
        <v>48</v>
      </c>
      <c r="C59" s="28" t="s">
        <v>49</v>
      </c>
      <c r="D59" s="60">
        <v>30000</v>
      </c>
      <c r="E59" s="65"/>
      <c r="F59" s="74"/>
    </row>
    <row r="60" spans="1:6">
      <c r="A60" s="29"/>
      <c r="B60" s="29"/>
      <c r="C60" s="30"/>
      <c r="D60" s="61"/>
      <c r="E60" s="65"/>
      <c r="F60" s="74"/>
    </row>
    <row r="61" spans="1:6" ht="12" customHeight="1">
      <c r="A61" s="26" t="s">
        <v>74</v>
      </c>
      <c r="B61" s="26"/>
      <c r="C61" s="27" t="s">
        <v>51</v>
      </c>
      <c r="D61" s="61">
        <v>793369.9</v>
      </c>
      <c r="E61" s="65">
        <f>SUM(E71:E81)</f>
        <v>359960.56799999997</v>
      </c>
      <c r="F61" s="74">
        <f>F72+F73+F74+F75+F77+F78+F79+F80+F81</f>
        <v>224960</v>
      </c>
    </row>
    <row r="62" spans="1:6" hidden="1">
      <c r="A62" s="22"/>
      <c r="B62" s="22" t="s">
        <v>52</v>
      </c>
      <c r="C62" s="28" t="s">
        <v>53</v>
      </c>
      <c r="D62" s="60" t="e">
        <f>#REF!*1.1</f>
        <v>#REF!</v>
      </c>
      <c r="E62" s="65"/>
      <c r="F62" s="74"/>
    </row>
    <row r="63" spans="1:6" hidden="1">
      <c r="A63" s="22"/>
      <c r="B63" s="22" t="s">
        <v>54</v>
      </c>
      <c r="C63" s="28" t="s">
        <v>55</v>
      </c>
      <c r="D63" s="60">
        <v>60000</v>
      </c>
      <c r="E63" s="65"/>
      <c r="F63" s="74"/>
    </row>
    <row r="64" spans="1:6" hidden="1">
      <c r="A64" s="26"/>
      <c r="B64" s="26" t="s">
        <v>56</v>
      </c>
      <c r="C64" s="32" t="s">
        <v>57</v>
      </c>
      <c r="D64" s="60">
        <v>13000</v>
      </c>
      <c r="E64" s="65"/>
      <c r="F64" s="74"/>
    </row>
    <row r="65" spans="1:6" hidden="1">
      <c r="A65" s="22"/>
      <c r="B65" s="26" t="s">
        <v>58</v>
      </c>
      <c r="C65" s="25" t="s">
        <v>59</v>
      </c>
      <c r="D65" s="60">
        <f>57200</f>
        <v>57200</v>
      </c>
      <c r="E65" s="65"/>
      <c r="F65" s="74"/>
    </row>
    <row r="66" spans="1:6" hidden="1">
      <c r="A66" s="22"/>
      <c r="B66" s="22" t="s">
        <v>60</v>
      </c>
      <c r="C66" s="28" t="s">
        <v>61</v>
      </c>
      <c r="D66" s="60">
        <v>40000</v>
      </c>
      <c r="E66" s="65"/>
      <c r="F66" s="74"/>
    </row>
    <row r="67" spans="1:6" ht="23.4" hidden="1">
      <c r="A67" s="26"/>
      <c r="B67" s="26" t="s">
        <v>62</v>
      </c>
      <c r="C67" s="32" t="s">
        <v>63</v>
      </c>
      <c r="D67" s="60">
        <v>15000</v>
      </c>
      <c r="E67" s="65"/>
      <c r="F67" s="74"/>
    </row>
    <row r="68" spans="1:6" hidden="1">
      <c r="A68" s="26"/>
      <c r="B68" s="22" t="s">
        <v>64</v>
      </c>
      <c r="C68" s="28" t="s">
        <v>65</v>
      </c>
      <c r="D68" s="60">
        <v>20000</v>
      </c>
      <c r="E68" s="65"/>
      <c r="F68" s="74"/>
    </row>
    <row r="69" spans="1:6" ht="23.4" hidden="1">
      <c r="A69" s="26"/>
      <c r="B69" s="22" t="s">
        <v>66</v>
      </c>
      <c r="C69" s="28" t="s">
        <v>67</v>
      </c>
      <c r="D69" s="60">
        <v>15000</v>
      </c>
      <c r="E69" s="65"/>
      <c r="F69" s="74"/>
    </row>
    <row r="70" spans="1:6" hidden="1">
      <c r="A70" s="31"/>
      <c r="B70" s="26" t="s">
        <v>68</v>
      </c>
      <c r="C70" s="33" t="s">
        <v>69</v>
      </c>
      <c r="D70" s="60">
        <v>20000</v>
      </c>
      <c r="E70" s="65"/>
      <c r="F70" s="74"/>
    </row>
    <row r="71" spans="1:6" hidden="1">
      <c r="A71" s="31"/>
      <c r="B71" s="26"/>
      <c r="C71" s="33" t="s">
        <v>113</v>
      </c>
      <c r="D71" s="60">
        <v>92105.25</v>
      </c>
      <c r="E71" s="65">
        <v>74400</v>
      </c>
      <c r="F71" s="74"/>
    </row>
    <row r="72" spans="1:6" hidden="1">
      <c r="A72" s="31"/>
      <c r="B72" s="26"/>
      <c r="C72" s="33" t="s">
        <v>114</v>
      </c>
      <c r="D72" s="60">
        <v>59000</v>
      </c>
      <c r="E72" s="65">
        <v>60000</v>
      </c>
      <c r="F72" s="74">
        <v>60000</v>
      </c>
    </row>
    <row r="73" spans="1:6" hidden="1">
      <c r="A73" s="31"/>
      <c r="B73" s="26"/>
      <c r="C73" s="33" t="s">
        <v>115</v>
      </c>
      <c r="D73" s="60">
        <v>41607.65</v>
      </c>
      <c r="E73" s="65">
        <f>D73*1.12</f>
        <v>46600.568000000007</v>
      </c>
      <c r="F73" s="74">
        <v>50000</v>
      </c>
    </row>
    <row r="74" spans="1:6" hidden="1">
      <c r="A74" s="31"/>
      <c r="B74" s="26"/>
      <c r="C74" s="33" t="s">
        <v>116</v>
      </c>
      <c r="D74" s="60">
        <v>55000</v>
      </c>
      <c r="E74" s="65">
        <f>D74*1.12</f>
        <v>61600.000000000007</v>
      </c>
      <c r="F74" s="74">
        <v>60000</v>
      </c>
    </row>
    <row r="75" spans="1:6" hidden="1">
      <c r="A75" s="31"/>
      <c r="B75" s="26"/>
      <c r="C75" s="33" t="s">
        <v>117</v>
      </c>
      <c r="D75" s="60">
        <v>20000</v>
      </c>
      <c r="E75" s="65">
        <v>5000</v>
      </c>
      <c r="F75" s="74">
        <v>5000</v>
      </c>
    </row>
    <row r="76" spans="1:6" hidden="1">
      <c r="A76" s="31"/>
      <c r="B76" s="26"/>
      <c r="C76" s="33" t="s">
        <v>118</v>
      </c>
      <c r="D76" s="60">
        <v>67600</v>
      </c>
      <c r="E76" s="65">
        <v>62400</v>
      </c>
      <c r="F76" s="74"/>
    </row>
    <row r="77" spans="1:6" hidden="1">
      <c r="A77" s="31"/>
      <c r="B77" s="26"/>
      <c r="C77" s="33" t="s">
        <v>119</v>
      </c>
      <c r="D77" s="60">
        <v>24957.45</v>
      </c>
      <c r="E77" s="65">
        <v>20000</v>
      </c>
      <c r="F77" s="74">
        <v>20000</v>
      </c>
    </row>
    <row r="78" spans="1:6" hidden="1">
      <c r="A78" s="31"/>
      <c r="B78" s="26"/>
      <c r="C78" s="33" t="s">
        <v>120</v>
      </c>
      <c r="D78" s="60">
        <v>25098.5</v>
      </c>
      <c r="E78" s="65">
        <v>25000</v>
      </c>
      <c r="F78" s="74">
        <v>25000</v>
      </c>
    </row>
    <row r="79" spans="1:6" hidden="1">
      <c r="A79" s="31"/>
      <c r="B79" s="26"/>
      <c r="C79" s="33" t="s">
        <v>121</v>
      </c>
      <c r="D79" s="60">
        <v>3093.09</v>
      </c>
      <c r="E79" s="65">
        <v>3000</v>
      </c>
      <c r="F79" s="74">
        <v>3000</v>
      </c>
    </row>
    <row r="80" spans="1:6" hidden="1">
      <c r="A80" s="31"/>
      <c r="B80" s="26"/>
      <c r="C80" s="33" t="s">
        <v>122</v>
      </c>
      <c r="D80" s="60">
        <v>460</v>
      </c>
      <c r="E80" s="65">
        <v>460</v>
      </c>
      <c r="F80" s="74">
        <v>460</v>
      </c>
    </row>
    <row r="81" spans="1:6" hidden="1">
      <c r="A81" s="26"/>
      <c r="B81" s="22"/>
      <c r="C81" s="28" t="s">
        <v>123</v>
      </c>
      <c r="D81" s="60">
        <v>1548</v>
      </c>
      <c r="E81" s="65">
        <v>1500</v>
      </c>
      <c r="F81" s="74">
        <v>1500</v>
      </c>
    </row>
    <row r="82" spans="1:6" hidden="1">
      <c r="A82" s="26"/>
      <c r="B82" s="22"/>
      <c r="C82" s="28" t="s">
        <v>124</v>
      </c>
      <c r="D82" s="60">
        <v>2065</v>
      </c>
      <c r="E82" s="65"/>
      <c r="F82" s="74"/>
    </row>
    <row r="83" spans="1:6" hidden="1">
      <c r="A83" s="26"/>
      <c r="B83" s="22"/>
      <c r="C83" s="28" t="s">
        <v>125</v>
      </c>
      <c r="D83" s="60">
        <v>140000</v>
      </c>
      <c r="E83" s="65"/>
      <c r="F83" s="74"/>
    </row>
    <row r="84" spans="1:6" hidden="1">
      <c r="A84" s="26"/>
      <c r="B84" s="22"/>
      <c r="C84" s="28" t="s">
        <v>126</v>
      </c>
      <c r="D84" s="60">
        <v>160835</v>
      </c>
      <c r="E84" s="65"/>
      <c r="F84" s="74"/>
    </row>
    <row r="85" spans="1:6" hidden="1">
      <c r="A85" s="26"/>
      <c r="B85" s="22"/>
      <c r="C85" s="28" t="s">
        <v>127</v>
      </c>
      <c r="D85" s="60">
        <v>100000</v>
      </c>
      <c r="E85" s="65"/>
      <c r="F85" s="74"/>
    </row>
    <row r="86" spans="1:6">
      <c r="A86" s="26"/>
      <c r="B86" s="22"/>
      <c r="C86" s="28"/>
      <c r="D86" s="61"/>
      <c r="E86" s="65"/>
      <c r="F86" s="74"/>
    </row>
    <row r="87" spans="1:6" s="42" customFormat="1">
      <c r="A87" s="26" t="s">
        <v>85</v>
      </c>
      <c r="B87" s="22"/>
      <c r="C87" s="27" t="s">
        <v>86</v>
      </c>
      <c r="D87" s="61">
        <v>450000</v>
      </c>
      <c r="E87" s="66"/>
      <c r="F87" s="76"/>
    </row>
    <row r="88" spans="1:6">
      <c r="A88" s="26"/>
      <c r="B88" s="22"/>
      <c r="C88" s="28"/>
      <c r="D88" s="61"/>
      <c r="E88" s="65">
        <v>120000</v>
      </c>
      <c r="F88" s="73"/>
    </row>
    <row r="89" spans="1:6">
      <c r="A89" s="22" t="s">
        <v>94</v>
      </c>
      <c r="B89" s="26"/>
      <c r="C89" s="34" t="s">
        <v>71</v>
      </c>
      <c r="D89" s="61">
        <v>150000</v>
      </c>
      <c r="E89" s="65">
        <v>150000</v>
      </c>
      <c r="F89" s="74">
        <f>E89</f>
        <v>150000</v>
      </c>
    </row>
    <row r="90" spans="1:6" ht="0.75" hidden="1" customHeight="1">
      <c r="A90" s="31"/>
      <c r="B90" s="35" t="s">
        <v>72</v>
      </c>
      <c r="C90" s="33" t="s">
        <v>73</v>
      </c>
      <c r="D90" s="60">
        <v>20000</v>
      </c>
      <c r="E90" s="65"/>
      <c r="F90" s="74"/>
    </row>
    <row r="91" spans="1:6">
      <c r="A91" s="31"/>
      <c r="B91" s="35"/>
      <c r="C91" s="33"/>
      <c r="D91" s="60"/>
      <c r="E91" s="65"/>
      <c r="F91" s="74"/>
    </row>
    <row r="92" spans="1:6">
      <c r="A92" s="22" t="s">
        <v>95</v>
      </c>
      <c r="B92" s="26"/>
      <c r="C92" s="34" t="s">
        <v>75</v>
      </c>
      <c r="D92" s="61">
        <v>745790</v>
      </c>
      <c r="E92" s="65"/>
      <c r="F92" s="74"/>
    </row>
    <row r="93" spans="1:6" ht="23.4" hidden="1">
      <c r="A93" s="31"/>
      <c r="B93" s="35" t="s">
        <v>76</v>
      </c>
      <c r="C93" s="33" t="s">
        <v>77</v>
      </c>
      <c r="D93" s="60"/>
      <c r="E93" s="65"/>
      <c r="F93" s="74"/>
    </row>
    <row r="94" spans="1:6">
      <c r="A94" s="9" t="s">
        <v>104</v>
      </c>
      <c r="B94" s="10"/>
      <c r="C94" s="11"/>
      <c r="D94" s="57">
        <f>D96+D97</f>
        <v>1900000</v>
      </c>
      <c r="E94" s="65">
        <f>E96+E97</f>
        <v>100000</v>
      </c>
      <c r="F94" s="74"/>
    </row>
    <row r="95" spans="1:6">
      <c r="A95" s="13"/>
      <c r="B95" s="14"/>
      <c r="C95" s="15"/>
      <c r="D95" s="58"/>
      <c r="E95" s="65"/>
      <c r="F95" s="74"/>
    </row>
    <row r="96" spans="1:6" ht="24.75" customHeight="1">
      <c r="A96" s="6" t="s">
        <v>3</v>
      </c>
      <c r="B96" s="6"/>
      <c r="C96" s="7" t="s">
        <v>105</v>
      </c>
      <c r="D96" s="58">
        <v>1900000</v>
      </c>
      <c r="E96" s="65"/>
      <c r="F96" s="74"/>
    </row>
    <row r="97" spans="1:7">
      <c r="A97" s="6"/>
      <c r="B97" s="6"/>
      <c r="C97" s="7"/>
      <c r="D97" s="58"/>
      <c r="E97" s="65">
        <v>100000</v>
      </c>
      <c r="F97" s="74"/>
    </row>
    <row r="98" spans="1:7">
      <c r="A98" s="36"/>
      <c r="B98" s="36"/>
      <c r="C98" s="37" t="s">
        <v>78</v>
      </c>
      <c r="D98" s="62">
        <f>D26+D28+D30+D32+D35+D40+D48+D50+D53+D55+D61+D86+D87+D89+D92+D94</f>
        <v>8276543.7500000009</v>
      </c>
      <c r="E98" s="38">
        <f>E26+E28+E30+E32+E35+E40+E48+E50+E53+E55+E61+E86+E87+E89+E92+E94+E88</f>
        <v>6589591.568</v>
      </c>
      <c r="F98" s="71">
        <f>F26+F28+F30+F32+F35+F40+F48+F55+F61+F88+F89+F92</f>
        <v>3484560</v>
      </c>
    </row>
    <row r="99" spans="1:7">
      <c r="A99" s="39"/>
      <c r="B99" s="39"/>
      <c r="C99" s="40"/>
      <c r="D99" s="1"/>
      <c r="E99" s="65"/>
      <c r="F99" s="74"/>
    </row>
    <row r="100" spans="1:7">
      <c r="A100" s="29"/>
      <c r="B100" s="29"/>
      <c r="C100" s="41" t="s">
        <v>79</v>
      </c>
      <c r="D100" s="61">
        <f>D8+D22-D98</f>
        <v>66388.149999999441</v>
      </c>
      <c r="E100" s="24">
        <f>E8+E22-E98</f>
        <v>96796.462000000291</v>
      </c>
      <c r="F100" s="72">
        <f>F22-F98</f>
        <v>15440</v>
      </c>
    </row>
    <row r="102" spans="1:7" s="48" customFormat="1" ht="11.4">
      <c r="A102" s="45" t="s">
        <v>91</v>
      </c>
      <c r="B102" s="46"/>
      <c r="C102" s="47"/>
      <c r="E102" s="67"/>
    </row>
    <row r="103" spans="1:7" s="48" customFormat="1">
      <c r="A103" s="49"/>
      <c r="B103" s="49"/>
      <c r="C103" s="50" t="s">
        <v>92</v>
      </c>
      <c r="E103" s="67"/>
    </row>
    <row r="104" spans="1:7" s="48" customFormat="1" ht="11.4">
      <c r="A104" s="45" t="s">
        <v>93</v>
      </c>
      <c r="B104" s="51"/>
      <c r="C104" s="47"/>
      <c r="E104" s="67"/>
    </row>
    <row r="105" spans="1:7" s="48" customFormat="1">
      <c r="A105" s="52"/>
      <c r="B105" s="53"/>
      <c r="C105" s="50" t="s">
        <v>92</v>
      </c>
      <c r="E105" s="67"/>
    </row>
    <row r="107" spans="1:7">
      <c r="C107" s="42" t="s">
        <v>160</v>
      </c>
    </row>
    <row r="109" spans="1:7" ht="39.6">
      <c r="C109" s="63" t="s">
        <v>159</v>
      </c>
      <c r="D109" s="80" t="s">
        <v>147</v>
      </c>
      <c r="E109" s="81" t="s">
        <v>148</v>
      </c>
      <c r="F109" s="80" t="s">
        <v>149</v>
      </c>
    </row>
    <row r="110" spans="1:7">
      <c r="C110" s="63" t="s">
        <v>132</v>
      </c>
      <c r="D110" s="65">
        <v>68000</v>
      </c>
      <c r="E110" s="65">
        <f>D110*13%</f>
        <v>8840</v>
      </c>
      <c r="F110" s="65">
        <f t="shared" ref="F110:F119" si="0">D110-E110</f>
        <v>59160</v>
      </c>
      <c r="G110" s="43"/>
    </row>
    <row r="111" spans="1:7">
      <c r="C111" s="63" t="s">
        <v>133</v>
      </c>
      <c r="D111" s="65">
        <v>15000</v>
      </c>
      <c r="E111" s="65">
        <v>1950</v>
      </c>
      <c r="F111" s="65">
        <f t="shared" si="0"/>
        <v>13050</v>
      </c>
      <c r="G111" s="43"/>
    </row>
    <row r="112" spans="1:7">
      <c r="C112" s="63" t="s">
        <v>134</v>
      </c>
      <c r="D112" s="65">
        <v>40000</v>
      </c>
      <c r="E112" s="65">
        <v>5200</v>
      </c>
      <c r="F112" s="65">
        <f t="shared" si="0"/>
        <v>34800</v>
      </c>
      <c r="G112" s="43"/>
    </row>
    <row r="113" spans="3:7">
      <c r="C113" s="63" t="s">
        <v>135</v>
      </c>
      <c r="D113" s="65">
        <v>30000</v>
      </c>
      <c r="E113" s="65">
        <v>3900</v>
      </c>
      <c r="F113" s="65">
        <f t="shared" si="0"/>
        <v>26100</v>
      </c>
      <c r="G113" s="43"/>
    </row>
    <row r="114" spans="3:7">
      <c r="C114" s="63" t="s">
        <v>136</v>
      </c>
      <c r="D114" s="65">
        <v>30000</v>
      </c>
      <c r="E114" s="65">
        <v>3900</v>
      </c>
      <c r="F114" s="65">
        <f t="shared" si="0"/>
        <v>26100</v>
      </c>
      <c r="G114" s="43"/>
    </row>
    <row r="115" spans="3:7">
      <c r="C115" s="63" t="s">
        <v>137</v>
      </c>
      <c r="D115" s="65">
        <v>16000</v>
      </c>
      <c r="E115" s="65">
        <v>2080</v>
      </c>
      <c r="F115" s="65">
        <f t="shared" si="0"/>
        <v>13920</v>
      </c>
      <c r="G115" s="43" t="s">
        <v>162</v>
      </c>
    </row>
    <row r="116" spans="3:7">
      <c r="C116" s="63" t="s">
        <v>138</v>
      </c>
      <c r="D116" s="65">
        <v>30000</v>
      </c>
      <c r="E116" s="65">
        <v>3900</v>
      </c>
      <c r="F116" s="65">
        <f t="shared" si="0"/>
        <v>26100</v>
      </c>
      <c r="G116" s="43"/>
    </row>
    <row r="117" spans="3:7">
      <c r="C117" s="63" t="s">
        <v>139</v>
      </c>
      <c r="D117" s="65">
        <v>11000</v>
      </c>
      <c r="E117" s="65">
        <v>1430</v>
      </c>
      <c r="F117" s="65">
        <f t="shared" si="0"/>
        <v>9570</v>
      </c>
      <c r="G117" s="43" t="s">
        <v>163</v>
      </c>
    </row>
    <row r="118" spans="3:7">
      <c r="C118" s="63" t="s">
        <v>140</v>
      </c>
      <c r="D118" s="65">
        <v>5000</v>
      </c>
      <c r="E118" s="65">
        <v>650</v>
      </c>
      <c r="F118" s="65">
        <f t="shared" si="0"/>
        <v>4350</v>
      </c>
      <c r="G118" s="43"/>
    </row>
    <row r="119" spans="3:7">
      <c r="C119" s="63" t="s">
        <v>141</v>
      </c>
      <c r="D119" s="65">
        <v>15000</v>
      </c>
      <c r="E119" s="65">
        <v>1950</v>
      </c>
      <c r="F119" s="65">
        <f t="shared" si="0"/>
        <v>13050</v>
      </c>
      <c r="G119" s="43"/>
    </row>
    <row r="120" spans="3:7">
      <c r="C120" s="63"/>
      <c r="D120" s="65"/>
      <c r="E120" s="65"/>
      <c r="F120" s="65"/>
      <c r="G120" s="43"/>
    </row>
    <row r="121" spans="3:7">
      <c r="C121" s="82" t="s">
        <v>142</v>
      </c>
      <c r="D121" s="66">
        <f>D110+D111+D112+D113+D114+D115+D116+D117+D118+D119</f>
        <v>260000</v>
      </c>
      <c r="E121" s="66">
        <f>E110+E111+E112+E113+E114+E115+E116+E117+E118+E119</f>
        <v>33800</v>
      </c>
      <c r="F121" s="66">
        <f>F110+F111+F112+F113+F114+F115+F116+F117+F118+F119</f>
        <v>226200</v>
      </c>
    </row>
    <row r="122" spans="3:7">
      <c r="C122" s="63"/>
      <c r="D122" s="63"/>
      <c r="E122" s="65"/>
      <c r="F122" s="63"/>
    </row>
    <row r="124" spans="3:7">
      <c r="C124" s="42" t="s">
        <v>146</v>
      </c>
      <c r="D124" s="83">
        <f>D121*0.266</f>
        <v>69160</v>
      </c>
      <c r="E124" s="79"/>
      <c r="F124" s="79"/>
    </row>
    <row r="126" spans="3:7">
      <c r="C126" s="42" t="s">
        <v>158</v>
      </c>
    </row>
    <row r="127" spans="3:7">
      <c r="C127" t="s">
        <v>150</v>
      </c>
    </row>
    <row r="128" spans="3:7">
      <c r="C128" t="s">
        <v>151</v>
      </c>
    </row>
    <row r="129" spans="2:4">
      <c r="C129" t="s">
        <v>152</v>
      </c>
    </row>
    <row r="130" spans="2:4">
      <c r="C130" t="s">
        <v>153</v>
      </c>
    </row>
    <row r="131" spans="2:4">
      <c r="C131" t="s">
        <v>154</v>
      </c>
    </row>
    <row r="132" spans="2:4">
      <c r="B132" s="42"/>
      <c r="C132" s="42" t="s">
        <v>161</v>
      </c>
      <c r="D132" s="42"/>
    </row>
    <row r="135" spans="2:4">
      <c r="C135" t="s">
        <v>156</v>
      </c>
    </row>
    <row r="136" spans="2:4">
      <c r="C136" t="s">
        <v>155</v>
      </c>
    </row>
    <row r="137" spans="2:4">
      <c r="C137" s="42" t="s">
        <v>157</v>
      </c>
    </row>
  </sheetData>
  <mergeCells count="5">
    <mergeCell ref="A24:C24"/>
    <mergeCell ref="A4:D4"/>
    <mergeCell ref="A5:C5"/>
    <mergeCell ref="A6:B7"/>
    <mergeCell ref="C6:C7"/>
  </mergeCells>
  <phoneticPr fontId="14" type="noConversion"/>
  <pageMargins left="1" right="0.75" top="0.54" bottom="0.24" header="0.5" footer="0.5"/>
  <pageSetup paperSize="9" scale="74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workbookViewId="0">
      <selection activeCell="F10" sqref="F10"/>
    </sheetView>
  </sheetViews>
  <sheetFormatPr defaultRowHeight="13.2"/>
  <cols>
    <col min="1" max="1" width="5" customWidth="1"/>
    <col min="2" max="2" width="5.6640625" customWidth="1"/>
    <col min="3" max="3" width="50.33203125" customWidth="1"/>
    <col min="4" max="4" width="21.109375" hidden="1" customWidth="1"/>
    <col min="5" max="5" width="0.109375" style="54" customWidth="1"/>
    <col min="6" max="6" width="16.6640625" customWidth="1"/>
    <col min="7" max="7" width="0.109375" customWidth="1"/>
    <col min="8" max="8" width="15.5546875" hidden="1" customWidth="1"/>
    <col min="9" max="9" width="14.5546875" bestFit="1" customWidth="1"/>
  </cols>
  <sheetData>
    <row r="1" spans="1:8">
      <c r="F1" s="44" t="s">
        <v>88</v>
      </c>
    </row>
    <row r="2" spans="1:8">
      <c r="F2" s="44" t="s">
        <v>89</v>
      </c>
    </row>
    <row r="3" spans="1:8">
      <c r="F3" s="44" t="s">
        <v>189</v>
      </c>
    </row>
    <row r="4" spans="1:8">
      <c r="A4" s="138" t="s">
        <v>187</v>
      </c>
      <c r="B4" s="138"/>
      <c r="C4" s="138"/>
      <c r="D4" s="138"/>
    </row>
    <row r="5" spans="1:8">
      <c r="A5" s="139"/>
      <c r="B5" s="139"/>
      <c r="C5" s="139"/>
      <c r="D5" s="1"/>
      <c r="E5" s="77"/>
    </row>
    <row r="6" spans="1:8" ht="24" customHeight="1">
      <c r="A6" s="140"/>
      <c r="B6" s="140"/>
      <c r="C6" s="141" t="s">
        <v>173</v>
      </c>
      <c r="D6" s="90" t="s">
        <v>97</v>
      </c>
      <c r="E6" s="68" t="s">
        <v>168</v>
      </c>
      <c r="F6" s="68" t="s">
        <v>174</v>
      </c>
      <c r="G6" s="68" t="s">
        <v>164</v>
      </c>
      <c r="H6" s="105" t="s">
        <v>180</v>
      </c>
    </row>
    <row r="7" spans="1:8" ht="51" hidden="1">
      <c r="A7" s="140"/>
      <c r="B7" s="140"/>
      <c r="C7" s="141"/>
      <c r="D7" s="5" t="s">
        <v>0</v>
      </c>
      <c r="E7" s="69" t="s">
        <v>0</v>
      </c>
      <c r="F7" s="69" t="s">
        <v>0</v>
      </c>
      <c r="G7" s="69" t="s">
        <v>0</v>
      </c>
    </row>
    <row r="8" spans="1:8">
      <c r="A8" s="6"/>
      <c r="B8" s="6"/>
      <c r="C8" s="98"/>
      <c r="D8" s="99">
        <v>41931.9</v>
      </c>
      <c r="E8" s="66">
        <v>134800</v>
      </c>
      <c r="F8" s="87"/>
      <c r="G8" s="87">
        <v>20625</v>
      </c>
      <c r="H8" s="87">
        <v>20624</v>
      </c>
    </row>
    <row r="9" spans="1:8">
      <c r="A9" s="9" t="s">
        <v>2</v>
      </c>
      <c r="B9" s="10"/>
      <c r="C9" s="11"/>
      <c r="D9" s="74">
        <f>SUM(D10:D12)</f>
        <v>6401000</v>
      </c>
      <c r="E9" s="76">
        <f>E10+E11+E12</f>
        <v>5782000</v>
      </c>
      <c r="F9" s="87"/>
      <c r="G9" s="87">
        <f>G10+G11+G12+G13</f>
        <v>4400000</v>
      </c>
      <c r="H9" s="87">
        <f>H10+H11+H12+H13</f>
        <v>5248700</v>
      </c>
    </row>
    <row r="10" spans="1:8">
      <c r="A10" s="100" t="s">
        <v>3</v>
      </c>
      <c r="B10" s="6"/>
      <c r="C10" s="7" t="s">
        <v>4</v>
      </c>
      <c r="D10" s="16">
        <v>460000</v>
      </c>
      <c r="E10" s="78">
        <v>216000</v>
      </c>
      <c r="F10" s="85">
        <v>400000</v>
      </c>
      <c r="G10" s="85">
        <v>500000</v>
      </c>
      <c r="H10" s="85">
        <v>530000</v>
      </c>
    </row>
    <row r="11" spans="1:8">
      <c r="A11" s="100" t="s">
        <v>5</v>
      </c>
      <c r="B11" s="6"/>
      <c r="C11" s="7" t="s">
        <v>6</v>
      </c>
      <c r="D11" s="16">
        <v>2166000</v>
      </c>
      <c r="E11" s="78">
        <v>1438000</v>
      </c>
      <c r="F11" s="85">
        <v>4000000</v>
      </c>
      <c r="G11" s="85">
        <v>2400000</v>
      </c>
      <c r="H11" s="85">
        <v>3045700</v>
      </c>
    </row>
    <row r="12" spans="1:8">
      <c r="A12" s="100" t="s">
        <v>7</v>
      </c>
      <c r="B12" s="6"/>
      <c r="C12" s="7" t="s">
        <v>100</v>
      </c>
      <c r="D12" s="16">
        <v>3775000</v>
      </c>
      <c r="E12" s="78">
        <v>4128000</v>
      </c>
      <c r="F12" s="85">
        <v>2000000</v>
      </c>
      <c r="G12" s="85">
        <v>500000</v>
      </c>
      <c r="H12" s="85">
        <v>1673000</v>
      </c>
    </row>
    <row r="13" spans="1:8">
      <c r="A13" s="100"/>
      <c r="B13" s="6"/>
      <c r="C13" s="7"/>
      <c r="D13" s="16"/>
      <c r="E13" s="78"/>
      <c r="F13" s="85"/>
      <c r="G13" s="85">
        <v>1000000</v>
      </c>
      <c r="H13" s="85"/>
    </row>
    <row r="14" spans="1:8">
      <c r="A14" s="17"/>
      <c r="B14" s="17"/>
      <c r="C14" s="18" t="s">
        <v>11</v>
      </c>
      <c r="D14" s="19" t="e">
        <f>SUM(D10+D11+D12+#REF!+D13)+#REF!</f>
        <v>#REF!</v>
      </c>
      <c r="E14" s="70">
        <f>E8+E9</f>
        <v>5916800</v>
      </c>
      <c r="F14" s="86">
        <f>F10+F11+F12</f>
        <v>6400000</v>
      </c>
      <c r="G14" s="86">
        <f>G8+G9</f>
        <v>4420625</v>
      </c>
      <c r="H14" s="86" t="e">
        <f>H8+H9+#REF!</f>
        <v>#REF!</v>
      </c>
    </row>
    <row r="15" spans="1:8">
      <c r="A15" s="10"/>
      <c r="B15" s="10"/>
      <c r="C15" s="11"/>
      <c r="D15" s="12"/>
      <c r="E15" s="78"/>
      <c r="F15" s="85"/>
      <c r="G15" s="85"/>
      <c r="H15" s="85"/>
    </row>
    <row r="16" spans="1:8">
      <c r="A16" s="137" t="s">
        <v>12</v>
      </c>
      <c r="B16" s="137"/>
      <c r="C16" s="137"/>
      <c r="D16" s="21"/>
      <c r="E16" s="78"/>
      <c r="F16" s="85"/>
      <c r="G16" s="85"/>
      <c r="H16" s="85"/>
    </row>
    <row r="17" spans="1:8">
      <c r="A17" s="20"/>
      <c r="B17" s="20"/>
      <c r="C17" s="20"/>
      <c r="D17" s="21"/>
      <c r="E17" s="78"/>
      <c r="F17" s="85"/>
      <c r="G17" s="85"/>
      <c r="H17" s="85"/>
    </row>
    <row r="18" spans="1:8">
      <c r="A18" s="22" t="s">
        <v>3</v>
      </c>
      <c r="B18" s="22"/>
      <c r="C18" s="23" t="s">
        <v>169</v>
      </c>
      <c r="D18" s="24">
        <v>1720000</v>
      </c>
      <c r="E18" s="66" t="e">
        <f>#REF!+E19</f>
        <v>#REF!</v>
      </c>
      <c r="F18" s="87">
        <f>F19+F20+F21</f>
        <v>292000</v>
      </c>
      <c r="G18" s="87">
        <f>G19+G20+G21</f>
        <v>739228</v>
      </c>
      <c r="H18" s="87">
        <f>H19+H20+H21</f>
        <v>728640.95000000007</v>
      </c>
    </row>
    <row r="19" spans="1:8">
      <c r="A19" s="22"/>
      <c r="B19" s="26"/>
      <c r="C19" s="25" t="s">
        <v>176</v>
      </c>
      <c r="D19" s="21"/>
      <c r="E19" s="78">
        <v>269273</v>
      </c>
      <c r="F19" s="85">
        <v>37000</v>
      </c>
      <c r="G19" s="85">
        <v>494928</v>
      </c>
      <c r="H19" s="85">
        <v>539474.31000000006</v>
      </c>
    </row>
    <row r="20" spans="1:8">
      <c r="A20" s="22"/>
      <c r="B20" s="26"/>
      <c r="C20" s="25" t="s">
        <v>175</v>
      </c>
      <c r="D20" s="21"/>
      <c r="E20" s="78">
        <v>30000</v>
      </c>
      <c r="F20" s="85">
        <v>250000</v>
      </c>
      <c r="G20" s="85">
        <v>240000</v>
      </c>
      <c r="H20" s="85">
        <v>184866.64</v>
      </c>
    </row>
    <row r="21" spans="1:8">
      <c r="A21" s="22"/>
      <c r="B21" s="26"/>
      <c r="C21" s="25" t="s">
        <v>170</v>
      </c>
      <c r="D21" s="21"/>
      <c r="E21" s="78">
        <v>3900</v>
      </c>
      <c r="F21" s="85">
        <v>5000</v>
      </c>
      <c r="G21" s="85">
        <v>4300</v>
      </c>
      <c r="H21" s="85">
        <v>4300</v>
      </c>
    </row>
    <row r="22" spans="1:8">
      <c r="A22" s="22"/>
      <c r="B22" s="26"/>
      <c r="C22" s="25"/>
      <c r="D22" s="21"/>
      <c r="E22" s="78"/>
      <c r="F22" s="85"/>
      <c r="G22" s="85"/>
      <c r="H22" s="85"/>
    </row>
    <row r="23" spans="1:8">
      <c r="A23" s="26" t="s">
        <v>5</v>
      </c>
      <c r="B23" s="26"/>
      <c r="C23" s="27" t="s">
        <v>171</v>
      </c>
      <c r="D23" s="24">
        <v>1147411.6000000001</v>
      </c>
      <c r="E23" s="66">
        <v>1602794</v>
      </c>
      <c r="F23" s="87">
        <v>3423000</v>
      </c>
      <c r="G23" s="87">
        <v>2544000</v>
      </c>
      <c r="H23" s="87">
        <v>1392354</v>
      </c>
    </row>
    <row r="24" spans="1:8">
      <c r="A24" s="26"/>
      <c r="B24" s="26"/>
      <c r="C24" s="27"/>
      <c r="D24" s="24"/>
      <c r="E24" s="66"/>
      <c r="F24" s="87"/>
      <c r="G24" s="87"/>
      <c r="H24" s="87"/>
    </row>
    <row r="25" spans="1:8">
      <c r="A25" s="26" t="s">
        <v>7</v>
      </c>
      <c r="B25" s="26"/>
      <c r="C25" s="27" t="s">
        <v>14</v>
      </c>
      <c r="D25" s="24">
        <v>335695</v>
      </c>
      <c r="E25" s="66">
        <f>E26</f>
        <v>377632</v>
      </c>
      <c r="F25" s="87">
        <f>F26+F27+F28</f>
        <v>1050000</v>
      </c>
      <c r="G25" s="87">
        <f>G26+G27</f>
        <v>1248581</v>
      </c>
      <c r="H25" s="87">
        <f>H26+H27</f>
        <v>607417</v>
      </c>
    </row>
    <row r="26" spans="1:8">
      <c r="A26" s="26"/>
      <c r="B26" s="26"/>
      <c r="C26" s="28" t="s">
        <v>182</v>
      </c>
      <c r="D26" s="24"/>
      <c r="E26" s="84">
        <v>377632</v>
      </c>
      <c r="F26" s="85">
        <v>1030000</v>
      </c>
      <c r="G26" s="85">
        <v>1158720</v>
      </c>
      <c r="H26" s="85">
        <v>506308</v>
      </c>
    </row>
    <row r="27" spans="1:8">
      <c r="A27" s="29"/>
      <c r="B27" s="26"/>
      <c r="C27" s="28" t="s">
        <v>172</v>
      </c>
      <c r="D27" s="24"/>
      <c r="E27" s="78"/>
      <c r="F27" s="85">
        <v>10000</v>
      </c>
      <c r="G27" s="85">
        <v>89861</v>
      </c>
      <c r="H27" s="85">
        <v>101109</v>
      </c>
    </row>
    <row r="28" spans="1:8">
      <c r="A28" s="29"/>
      <c r="B28" s="26"/>
      <c r="C28" s="28" t="s">
        <v>188</v>
      </c>
      <c r="D28" s="24"/>
      <c r="E28" s="78"/>
      <c r="F28" s="85">
        <v>10000</v>
      </c>
      <c r="G28" s="85"/>
      <c r="H28" s="85"/>
    </row>
    <row r="29" spans="1:8">
      <c r="A29" s="29"/>
      <c r="B29" s="26"/>
      <c r="C29" s="28"/>
      <c r="D29" s="24"/>
      <c r="E29" s="78"/>
      <c r="F29" s="85"/>
      <c r="G29" s="85"/>
      <c r="H29" s="85"/>
    </row>
    <row r="30" spans="1:8">
      <c r="A30" s="26" t="s">
        <v>9</v>
      </c>
      <c r="B30" s="26"/>
      <c r="C30" s="27" t="s">
        <v>181</v>
      </c>
      <c r="D30" s="24">
        <v>84980</v>
      </c>
      <c r="E30" s="66">
        <v>112364</v>
      </c>
      <c r="F30" s="87">
        <v>100000</v>
      </c>
      <c r="G30" s="87">
        <v>150000</v>
      </c>
      <c r="H30" s="106">
        <v>135463</v>
      </c>
    </row>
    <row r="31" spans="1:8" hidden="1">
      <c r="A31" s="29"/>
      <c r="B31" s="26" t="s">
        <v>16</v>
      </c>
      <c r="C31" s="28" t="s">
        <v>17</v>
      </c>
      <c r="D31" s="21">
        <v>100000</v>
      </c>
      <c r="E31" s="78"/>
      <c r="F31" s="85"/>
      <c r="G31" s="85"/>
      <c r="H31" s="85"/>
    </row>
    <row r="32" spans="1:8" hidden="1">
      <c r="A32" s="22"/>
      <c r="B32" s="22" t="s">
        <v>20</v>
      </c>
      <c r="C32" s="28" t="s">
        <v>21</v>
      </c>
      <c r="D32" s="21">
        <v>0</v>
      </c>
      <c r="E32" s="78"/>
      <c r="F32" s="85"/>
      <c r="G32" s="85"/>
      <c r="H32" s="85"/>
    </row>
    <row r="33" spans="1:8" hidden="1">
      <c r="A33" s="31"/>
      <c r="B33" s="22" t="s">
        <v>22</v>
      </c>
      <c r="C33" s="28" t="s">
        <v>23</v>
      </c>
      <c r="D33" s="21">
        <v>126000</v>
      </c>
      <c r="E33" s="78"/>
      <c r="F33" s="85"/>
      <c r="G33" s="85"/>
      <c r="H33" s="85"/>
    </row>
    <row r="34" spans="1:8" hidden="1">
      <c r="A34" s="31"/>
      <c r="B34" s="22" t="s">
        <v>24</v>
      </c>
      <c r="C34" s="28" t="s">
        <v>25</v>
      </c>
      <c r="D34" s="21">
        <f>90000</f>
        <v>90000</v>
      </c>
      <c r="E34" s="78"/>
      <c r="F34" s="85"/>
      <c r="G34" s="85"/>
      <c r="H34" s="85"/>
    </row>
    <row r="35" spans="1:8">
      <c r="A35" s="31"/>
      <c r="B35" s="22"/>
      <c r="C35" s="28"/>
      <c r="D35" s="21"/>
      <c r="E35" s="78"/>
      <c r="F35" s="85"/>
      <c r="G35" s="85"/>
      <c r="H35" s="85"/>
    </row>
    <row r="36" spans="1:8">
      <c r="A36" s="22" t="s">
        <v>18</v>
      </c>
      <c r="B36" s="22"/>
      <c r="C36" s="27" t="s">
        <v>166</v>
      </c>
      <c r="D36" s="24">
        <v>108704.7</v>
      </c>
      <c r="E36" s="66" t="e">
        <f>#REF!+#REF!</f>
        <v>#REF!</v>
      </c>
      <c r="F36" s="87">
        <v>20000</v>
      </c>
      <c r="G36" s="87" t="e">
        <f>#REF!+#REF!</f>
        <v>#REF!</v>
      </c>
      <c r="H36" s="87" t="e">
        <f>#REF!+#REF!</f>
        <v>#REF!</v>
      </c>
    </row>
    <row r="37" spans="1:8" hidden="1">
      <c r="A37" s="22"/>
      <c r="B37" s="22" t="s">
        <v>27</v>
      </c>
      <c r="C37" s="28" t="s">
        <v>28</v>
      </c>
      <c r="D37" s="21">
        <f>D38+D39</f>
        <v>72000</v>
      </c>
      <c r="E37" s="78"/>
      <c r="F37" s="85"/>
      <c r="G37" s="85"/>
      <c r="H37" s="85"/>
    </row>
    <row r="38" spans="1:8" hidden="1">
      <c r="A38" s="31"/>
      <c r="B38" s="31"/>
      <c r="C38" s="28" t="s">
        <v>29</v>
      </c>
      <c r="D38" s="21">
        <v>70000</v>
      </c>
      <c r="E38" s="78"/>
      <c r="F38" s="85"/>
      <c r="G38" s="85"/>
      <c r="H38" s="85"/>
    </row>
    <row r="39" spans="1:8" hidden="1">
      <c r="A39" s="31"/>
      <c r="B39" s="31"/>
      <c r="C39" s="28" t="s">
        <v>30</v>
      </c>
      <c r="D39" s="21">
        <f>2000</f>
        <v>2000</v>
      </c>
      <c r="E39" s="78"/>
      <c r="F39" s="85"/>
      <c r="G39" s="85"/>
      <c r="H39" s="85"/>
    </row>
    <row r="40" spans="1:8" hidden="1">
      <c r="A40" s="22"/>
      <c r="B40" s="22" t="s">
        <v>31</v>
      </c>
      <c r="C40" s="32" t="s">
        <v>32</v>
      </c>
      <c r="D40" s="21">
        <f>5000*12+2500</f>
        <v>62500</v>
      </c>
      <c r="E40" s="78"/>
      <c r="F40" s="85"/>
      <c r="G40" s="85"/>
      <c r="H40" s="85"/>
    </row>
    <row r="41" spans="1:8" hidden="1">
      <c r="A41" s="22"/>
      <c r="B41" s="22" t="s">
        <v>33</v>
      </c>
      <c r="C41" s="28" t="s">
        <v>34</v>
      </c>
      <c r="D41" s="21">
        <v>10000</v>
      </c>
      <c r="E41" s="78"/>
      <c r="F41" s="85"/>
      <c r="G41" s="85"/>
      <c r="H41" s="85"/>
    </row>
    <row r="42" spans="1:8" hidden="1">
      <c r="A42" s="31"/>
      <c r="B42" s="22" t="s">
        <v>35</v>
      </c>
      <c r="C42" s="28" t="s">
        <v>36</v>
      </c>
      <c r="D42" s="21" t="e">
        <f>#REF!</f>
        <v>#REF!</v>
      </c>
      <c r="E42" s="78"/>
      <c r="F42" s="85"/>
      <c r="G42" s="85"/>
      <c r="H42" s="85"/>
    </row>
    <row r="43" spans="1:8">
      <c r="A43" s="31"/>
      <c r="B43" s="22"/>
      <c r="C43" s="28"/>
      <c r="D43" s="21"/>
      <c r="E43" s="78"/>
      <c r="F43" s="85"/>
      <c r="G43" s="85"/>
      <c r="H43" s="85"/>
    </row>
    <row r="44" spans="1:8" ht="14.25" customHeight="1">
      <c r="A44" s="22" t="s">
        <v>26</v>
      </c>
      <c r="B44" s="22"/>
      <c r="C44" s="27" t="s">
        <v>38</v>
      </c>
      <c r="D44" s="24">
        <v>35824.6</v>
      </c>
      <c r="E44" s="66">
        <v>35350</v>
      </c>
      <c r="F44" s="87">
        <v>20000</v>
      </c>
      <c r="G44" s="87">
        <v>50000</v>
      </c>
      <c r="H44" s="87">
        <v>30411</v>
      </c>
    </row>
    <row r="45" spans="1:8" ht="0.75" hidden="1" customHeight="1">
      <c r="A45" s="22"/>
      <c r="B45" s="22"/>
      <c r="C45" s="27"/>
      <c r="D45" s="24"/>
      <c r="E45" s="78"/>
      <c r="F45" s="85"/>
      <c r="G45" s="85"/>
      <c r="H45" s="85"/>
    </row>
    <row r="46" spans="1:8" ht="24" hidden="1">
      <c r="A46" s="22" t="s">
        <v>39</v>
      </c>
      <c r="B46" s="22"/>
      <c r="C46" s="27" t="s">
        <v>40</v>
      </c>
      <c r="D46" s="24">
        <v>144252</v>
      </c>
      <c r="E46" s="78"/>
      <c r="F46" s="85"/>
      <c r="G46" s="85"/>
      <c r="H46" s="85"/>
    </row>
    <row r="47" spans="1:8" ht="23.4" hidden="1">
      <c r="A47" s="31"/>
      <c r="B47" s="31" t="s">
        <v>41</v>
      </c>
      <c r="C47" s="28" t="s">
        <v>40</v>
      </c>
      <c r="D47" s="21">
        <v>200000</v>
      </c>
      <c r="E47" s="78"/>
      <c r="F47" s="85"/>
      <c r="G47" s="85"/>
      <c r="H47" s="85"/>
    </row>
    <row r="48" spans="1:8" hidden="1">
      <c r="A48" s="22"/>
      <c r="B48" s="22"/>
      <c r="C48" s="27"/>
      <c r="D48" s="24"/>
      <c r="E48" s="78"/>
      <c r="F48" s="85"/>
      <c r="G48" s="85"/>
      <c r="H48" s="85"/>
    </row>
    <row r="49" spans="1:8" ht="24" hidden="1">
      <c r="A49" s="22" t="s">
        <v>50</v>
      </c>
      <c r="B49" s="22"/>
      <c r="C49" s="27" t="s">
        <v>84</v>
      </c>
      <c r="D49" s="24">
        <v>456000</v>
      </c>
      <c r="E49" s="78"/>
      <c r="F49" s="85"/>
      <c r="G49" s="85"/>
      <c r="H49" s="85"/>
    </row>
    <row r="50" spans="1:8">
      <c r="A50" s="22"/>
      <c r="B50" s="22"/>
      <c r="C50" s="27"/>
      <c r="D50" s="24"/>
      <c r="E50" s="78"/>
      <c r="F50" s="85"/>
      <c r="G50" s="85"/>
      <c r="H50" s="85"/>
    </row>
    <row r="51" spans="1:8">
      <c r="A51" s="22" t="s">
        <v>37</v>
      </c>
      <c r="B51" s="22"/>
      <c r="C51" s="27" t="s">
        <v>42</v>
      </c>
      <c r="D51" s="24">
        <v>89725.7</v>
      </c>
      <c r="E51" s="66">
        <v>192346</v>
      </c>
      <c r="F51" s="87">
        <v>70000</v>
      </c>
      <c r="G51" s="87">
        <v>50000</v>
      </c>
      <c r="H51" s="87">
        <v>113858.29</v>
      </c>
    </row>
    <row r="52" spans="1:8" ht="12.75" hidden="1" customHeight="1">
      <c r="A52" s="22"/>
      <c r="B52" s="22" t="s">
        <v>41</v>
      </c>
      <c r="C52" s="28" t="s">
        <v>43</v>
      </c>
      <c r="D52" s="21">
        <v>5000</v>
      </c>
      <c r="E52" s="78"/>
      <c r="F52" s="85"/>
      <c r="G52" s="85"/>
      <c r="H52" s="85"/>
    </row>
    <row r="53" spans="1:8" ht="12.75" hidden="1" customHeight="1">
      <c r="A53" s="22"/>
      <c r="B53" s="22" t="s">
        <v>44</v>
      </c>
      <c r="C53" s="28" t="s">
        <v>45</v>
      </c>
      <c r="D53" s="21">
        <v>5280</v>
      </c>
      <c r="E53" s="78"/>
      <c r="F53" s="85"/>
      <c r="G53" s="85"/>
      <c r="H53" s="85"/>
    </row>
    <row r="54" spans="1:8" ht="12.75" hidden="1" customHeight="1">
      <c r="A54" s="22"/>
      <c r="B54" s="22" t="s">
        <v>46</v>
      </c>
      <c r="C54" s="28" t="s">
        <v>47</v>
      </c>
      <c r="D54" s="21">
        <v>17000</v>
      </c>
      <c r="E54" s="78"/>
      <c r="F54" s="85"/>
      <c r="G54" s="85"/>
      <c r="H54" s="85"/>
    </row>
    <row r="55" spans="1:8" ht="12.75" hidden="1" customHeight="1">
      <c r="A55" s="22"/>
      <c r="B55" s="22" t="s">
        <v>48</v>
      </c>
      <c r="C55" s="28" t="s">
        <v>49</v>
      </c>
      <c r="D55" s="21">
        <v>30000</v>
      </c>
      <c r="E55" s="78"/>
      <c r="F55" s="85"/>
      <c r="G55" s="85"/>
      <c r="H55" s="85"/>
    </row>
    <row r="56" spans="1:8" ht="12.75" customHeight="1">
      <c r="A56" s="22"/>
      <c r="B56" s="22"/>
      <c r="C56" s="28"/>
      <c r="D56" s="21"/>
      <c r="E56" s="78"/>
      <c r="F56" s="85"/>
      <c r="G56" s="85"/>
      <c r="H56" s="85"/>
    </row>
    <row r="57" spans="1:8" ht="12.75" customHeight="1">
      <c r="A57" s="22" t="s">
        <v>39</v>
      </c>
      <c r="B57" s="22"/>
      <c r="C57" s="27" t="s">
        <v>183</v>
      </c>
      <c r="D57" s="21"/>
      <c r="E57" s="78"/>
      <c r="F57" s="87">
        <v>830000</v>
      </c>
      <c r="G57" s="85"/>
      <c r="H57" s="85"/>
    </row>
    <row r="58" spans="1:8">
      <c r="A58" s="22"/>
      <c r="B58" s="22"/>
      <c r="C58" s="28"/>
      <c r="D58" s="21"/>
      <c r="E58" s="78"/>
      <c r="F58" s="85"/>
      <c r="G58" s="85"/>
      <c r="H58" s="85"/>
    </row>
    <row r="59" spans="1:8" ht="12" customHeight="1">
      <c r="A59" s="26" t="s">
        <v>50</v>
      </c>
      <c r="B59" s="26"/>
      <c r="C59" s="27" t="s">
        <v>51</v>
      </c>
      <c r="D59" s="24">
        <v>793369.9</v>
      </c>
      <c r="E59" s="66">
        <v>250670</v>
      </c>
      <c r="F59" s="87">
        <v>240000</v>
      </c>
      <c r="G59" s="87">
        <v>170000</v>
      </c>
      <c r="H59" s="87">
        <v>395346</v>
      </c>
    </row>
    <row r="60" spans="1:8" ht="12.75" hidden="1" customHeight="1">
      <c r="A60" s="22"/>
      <c r="B60" s="22" t="s">
        <v>52</v>
      </c>
      <c r="C60" s="28" t="s">
        <v>53</v>
      </c>
      <c r="D60" s="21" t="e">
        <f>#REF!*1.1</f>
        <v>#REF!</v>
      </c>
      <c r="E60" s="78"/>
      <c r="F60" s="85"/>
      <c r="G60" s="85"/>
      <c r="H60" s="85"/>
    </row>
    <row r="61" spans="1:8" ht="12.75" hidden="1" customHeight="1">
      <c r="A61" s="22"/>
      <c r="B61" s="22" t="s">
        <v>54</v>
      </c>
      <c r="C61" s="28" t="s">
        <v>55</v>
      </c>
      <c r="D61" s="21">
        <v>60000</v>
      </c>
      <c r="E61" s="78"/>
      <c r="F61" s="85"/>
      <c r="G61" s="85"/>
      <c r="H61" s="85"/>
    </row>
    <row r="62" spans="1:8" ht="12.75" hidden="1" customHeight="1">
      <c r="A62" s="26"/>
      <c r="B62" s="26" t="s">
        <v>56</v>
      </c>
      <c r="C62" s="32" t="s">
        <v>57</v>
      </c>
      <c r="D62" s="21">
        <v>13000</v>
      </c>
      <c r="E62" s="78"/>
      <c r="F62" s="85"/>
      <c r="G62" s="85"/>
      <c r="H62" s="85"/>
    </row>
    <row r="63" spans="1:8" ht="12.75" hidden="1" customHeight="1">
      <c r="A63" s="22"/>
      <c r="B63" s="26" t="s">
        <v>58</v>
      </c>
      <c r="C63" s="25" t="s">
        <v>59</v>
      </c>
      <c r="D63" s="21">
        <f>57200</f>
        <v>57200</v>
      </c>
      <c r="E63" s="78"/>
      <c r="F63" s="85"/>
      <c r="G63" s="85"/>
      <c r="H63" s="85"/>
    </row>
    <row r="64" spans="1:8" ht="12.75" hidden="1" customHeight="1">
      <c r="A64" s="22"/>
      <c r="B64" s="22" t="s">
        <v>60</v>
      </c>
      <c r="C64" s="28" t="s">
        <v>61</v>
      </c>
      <c r="D64" s="21">
        <v>40000</v>
      </c>
      <c r="E64" s="78"/>
      <c r="F64" s="85"/>
      <c r="G64" s="85"/>
      <c r="H64" s="85"/>
    </row>
    <row r="65" spans="1:8" ht="24" hidden="1" customHeight="1">
      <c r="A65" s="26"/>
      <c r="B65" s="26" t="s">
        <v>62</v>
      </c>
      <c r="C65" s="32" t="s">
        <v>63</v>
      </c>
      <c r="D65" s="21">
        <v>15000</v>
      </c>
      <c r="E65" s="78"/>
      <c r="F65" s="85"/>
      <c r="G65" s="85"/>
      <c r="H65" s="85"/>
    </row>
    <row r="66" spans="1:8" ht="12.75" hidden="1" customHeight="1">
      <c r="A66" s="26"/>
      <c r="B66" s="22" t="s">
        <v>64</v>
      </c>
      <c r="C66" s="28" t="s">
        <v>65</v>
      </c>
      <c r="D66" s="21">
        <v>20000</v>
      </c>
      <c r="E66" s="78"/>
      <c r="F66" s="85"/>
      <c r="G66" s="85"/>
      <c r="H66" s="85"/>
    </row>
    <row r="67" spans="1:8" ht="24" hidden="1" customHeight="1">
      <c r="A67" s="26"/>
      <c r="B67" s="22" t="s">
        <v>66</v>
      </c>
      <c r="C67" s="28" t="s">
        <v>67</v>
      </c>
      <c r="D67" s="21">
        <v>15000</v>
      </c>
      <c r="E67" s="78"/>
      <c r="F67" s="85"/>
      <c r="G67" s="85"/>
      <c r="H67" s="85"/>
    </row>
    <row r="68" spans="1:8" ht="12.75" hidden="1" customHeight="1">
      <c r="A68" s="31"/>
      <c r="B68" s="26" t="s">
        <v>68</v>
      </c>
      <c r="C68" s="33" t="s">
        <v>69</v>
      </c>
      <c r="D68" s="21">
        <v>20000</v>
      </c>
      <c r="E68" s="78"/>
      <c r="F68" s="85"/>
      <c r="G68" s="85"/>
      <c r="H68" s="85"/>
    </row>
    <row r="69" spans="1:8" ht="12.75" hidden="1" customHeight="1">
      <c r="A69" s="31"/>
      <c r="B69" s="26"/>
      <c r="C69" s="33" t="s">
        <v>113</v>
      </c>
      <c r="D69" s="21">
        <v>92105.25</v>
      </c>
      <c r="E69" s="78">
        <v>74400</v>
      </c>
      <c r="F69" s="85"/>
      <c r="G69" s="85"/>
      <c r="H69" s="85"/>
    </row>
    <row r="70" spans="1:8" ht="12.75" hidden="1" customHeight="1">
      <c r="A70" s="31"/>
      <c r="B70" s="26"/>
      <c r="C70" s="33" t="s">
        <v>114</v>
      </c>
      <c r="D70" s="21">
        <v>59000</v>
      </c>
      <c r="E70" s="78">
        <v>60000</v>
      </c>
      <c r="F70" s="85">
        <v>60000</v>
      </c>
      <c r="G70" s="85">
        <v>60000</v>
      </c>
      <c r="H70" s="85">
        <v>60000</v>
      </c>
    </row>
    <row r="71" spans="1:8" ht="12.75" hidden="1" customHeight="1">
      <c r="A71" s="31"/>
      <c r="B71" s="26"/>
      <c r="C71" s="33" t="s">
        <v>115</v>
      </c>
      <c r="D71" s="21">
        <v>41607.65</v>
      </c>
      <c r="E71" s="78">
        <f>D71*1.12</f>
        <v>46600.568000000007</v>
      </c>
      <c r="F71" s="85">
        <v>50000</v>
      </c>
      <c r="G71" s="85">
        <v>50000</v>
      </c>
      <c r="H71" s="85">
        <v>50000</v>
      </c>
    </row>
    <row r="72" spans="1:8" ht="12.75" hidden="1" customHeight="1">
      <c r="A72" s="31"/>
      <c r="B72" s="26"/>
      <c r="C72" s="33" t="s">
        <v>116</v>
      </c>
      <c r="D72" s="21">
        <v>55000</v>
      </c>
      <c r="E72" s="78">
        <f>D72*1.12</f>
        <v>61600.000000000007</v>
      </c>
      <c r="F72" s="85">
        <v>60000</v>
      </c>
      <c r="G72" s="85">
        <v>60000</v>
      </c>
      <c r="H72" s="85">
        <v>60000</v>
      </c>
    </row>
    <row r="73" spans="1:8" ht="12.75" hidden="1" customHeight="1">
      <c r="A73" s="31"/>
      <c r="B73" s="26"/>
      <c r="C73" s="33" t="s">
        <v>117</v>
      </c>
      <c r="D73" s="21">
        <v>20000</v>
      </c>
      <c r="E73" s="78">
        <v>5000</v>
      </c>
      <c r="F73" s="85">
        <v>5000</v>
      </c>
      <c r="G73" s="85">
        <v>5000</v>
      </c>
      <c r="H73" s="85">
        <v>5000</v>
      </c>
    </row>
    <row r="74" spans="1:8" ht="12.75" hidden="1" customHeight="1">
      <c r="A74" s="31"/>
      <c r="B74" s="26"/>
      <c r="C74" s="33" t="s">
        <v>118</v>
      </c>
      <c r="D74" s="21">
        <v>67600</v>
      </c>
      <c r="E74" s="78">
        <v>62400</v>
      </c>
      <c r="F74" s="85"/>
      <c r="G74" s="85"/>
      <c r="H74" s="85"/>
    </row>
    <row r="75" spans="1:8" ht="12.75" hidden="1" customHeight="1">
      <c r="A75" s="31"/>
      <c r="B75" s="26"/>
      <c r="C75" s="33" t="s">
        <v>119</v>
      </c>
      <c r="D75" s="21">
        <v>24957.45</v>
      </c>
      <c r="E75" s="78">
        <v>20000</v>
      </c>
      <c r="F75" s="85">
        <v>20000</v>
      </c>
      <c r="G75" s="85">
        <v>20000</v>
      </c>
      <c r="H75" s="85">
        <v>20000</v>
      </c>
    </row>
    <row r="76" spans="1:8" hidden="1">
      <c r="A76" s="31"/>
      <c r="B76" s="26"/>
      <c r="C76" s="33" t="s">
        <v>120</v>
      </c>
      <c r="D76" s="21">
        <v>25098.5</v>
      </c>
      <c r="E76" s="78">
        <v>25000</v>
      </c>
      <c r="F76" s="85">
        <v>25000</v>
      </c>
      <c r="G76" s="85">
        <v>25000</v>
      </c>
      <c r="H76" s="85">
        <v>25000</v>
      </c>
    </row>
    <row r="77" spans="1:8" hidden="1">
      <c r="A77" s="31"/>
      <c r="B77" s="26"/>
      <c r="C77" s="33" t="s">
        <v>121</v>
      </c>
      <c r="D77" s="21">
        <v>3093.09</v>
      </c>
      <c r="E77" s="78">
        <v>3000</v>
      </c>
      <c r="F77" s="85">
        <v>3000</v>
      </c>
      <c r="G77" s="85">
        <v>3000</v>
      </c>
      <c r="H77" s="85">
        <v>3000</v>
      </c>
    </row>
    <row r="78" spans="1:8" hidden="1">
      <c r="A78" s="31"/>
      <c r="B78" s="26"/>
      <c r="C78" s="33" t="s">
        <v>122</v>
      </c>
      <c r="D78" s="21">
        <v>460</v>
      </c>
      <c r="E78" s="78">
        <v>460</v>
      </c>
      <c r="F78" s="85">
        <v>460</v>
      </c>
      <c r="G78" s="85">
        <v>460</v>
      </c>
      <c r="H78" s="85">
        <v>460</v>
      </c>
    </row>
    <row r="79" spans="1:8" hidden="1">
      <c r="A79" s="26"/>
      <c r="B79" s="22"/>
      <c r="C79" s="28" t="s">
        <v>123</v>
      </c>
      <c r="D79" s="21">
        <v>1548</v>
      </c>
      <c r="E79" s="78">
        <v>1500</v>
      </c>
      <c r="F79" s="85">
        <v>1500</v>
      </c>
      <c r="G79" s="85">
        <v>1500</v>
      </c>
      <c r="H79" s="85">
        <v>1500</v>
      </c>
    </row>
    <row r="80" spans="1:8" hidden="1">
      <c r="A80" s="26"/>
      <c r="B80" s="22"/>
      <c r="C80" s="28" t="s">
        <v>124</v>
      </c>
      <c r="D80" s="21">
        <v>2065</v>
      </c>
      <c r="E80" s="78"/>
      <c r="F80" s="85"/>
      <c r="G80" s="85"/>
      <c r="H80" s="85"/>
    </row>
    <row r="81" spans="1:8" hidden="1">
      <c r="A81" s="26"/>
      <c r="B81" s="22"/>
      <c r="C81" s="28" t="s">
        <v>125</v>
      </c>
      <c r="D81" s="21">
        <v>140000</v>
      </c>
      <c r="E81" s="78"/>
      <c r="F81" s="85"/>
      <c r="G81" s="85"/>
      <c r="H81" s="85"/>
    </row>
    <row r="82" spans="1:8" hidden="1">
      <c r="A82" s="26"/>
      <c r="B82" s="22"/>
      <c r="C82" s="28" t="s">
        <v>126</v>
      </c>
      <c r="D82" s="21">
        <v>160835</v>
      </c>
      <c r="E82" s="78"/>
      <c r="F82" s="85"/>
      <c r="G82" s="85"/>
      <c r="H82" s="85"/>
    </row>
    <row r="83" spans="1:8" hidden="1">
      <c r="A83" s="26"/>
      <c r="B83" s="22"/>
      <c r="C83" s="28" t="s">
        <v>127</v>
      </c>
      <c r="D83" s="21">
        <v>100000</v>
      </c>
      <c r="E83" s="78"/>
      <c r="F83" s="85"/>
      <c r="G83" s="85"/>
      <c r="H83" s="85"/>
    </row>
    <row r="84" spans="1:8">
      <c r="A84" s="26"/>
      <c r="B84" s="22"/>
      <c r="C84" s="28"/>
      <c r="D84" s="21"/>
      <c r="E84" s="78"/>
      <c r="F84" s="85"/>
      <c r="G84" s="85"/>
      <c r="H84" s="85"/>
    </row>
    <row r="85" spans="1:8">
      <c r="A85" s="26" t="s">
        <v>70</v>
      </c>
      <c r="B85" s="22"/>
      <c r="C85" s="27" t="s">
        <v>184</v>
      </c>
      <c r="D85" s="21"/>
      <c r="E85" s="78"/>
      <c r="F85" s="87">
        <v>15000</v>
      </c>
      <c r="G85" s="85"/>
      <c r="H85" s="85"/>
    </row>
    <row r="86" spans="1:8">
      <c r="A86" s="26"/>
      <c r="B86" s="22"/>
      <c r="C86" s="28"/>
      <c r="D86" s="21"/>
      <c r="E86" s="78"/>
      <c r="F86" s="85"/>
      <c r="G86" s="85"/>
      <c r="H86" s="85"/>
    </row>
    <row r="87" spans="1:8" ht="12" customHeight="1">
      <c r="A87" s="26" t="s">
        <v>74</v>
      </c>
      <c r="B87" s="22"/>
      <c r="C87" s="27" t="s">
        <v>167</v>
      </c>
      <c r="D87" s="24"/>
      <c r="E87" s="66">
        <v>156000</v>
      </c>
      <c r="F87" s="87">
        <v>90000</v>
      </c>
      <c r="G87" s="87" t="e">
        <f>#REF!+#REF!</f>
        <v>#REF!</v>
      </c>
      <c r="H87" s="87" t="e">
        <f>#REF!+#REF!</f>
        <v>#REF!</v>
      </c>
    </row>
    <row r="88" spans="1:8" s="42" customFormat="1" hidden="1">
      <c r="A88" s="26" t="s">
        <v>85</v>
      </c>
      <c r="B88" s="22"/>
      <c r="C88" s="27" t="s">
        <v>86</v>
      </c>
      <c r="D88" s="24">
        <v>450000</v>
      </c>
      <c r="E88" s="66"/>
      <c r="F88" s="87"/>
      <c r="G88" s="87"/>
      <c r="H88" s="87"/>
    </row>
    <row r="89" spans="1:8" hidden="1">
      <c r="A89" s="26"/>
      <c r="B89" s="22"/>
      <c r="C89" s="28"/>
      <c r="D89" s="24"/>
      <c r="E89" s="78">
        <v>120000</v>
      </c>
      <c r="F89" s="85"/>
      <c r="G89" s="85"/>
      <c r="H89" s="85"/>
    </row>
    <row r="90" spans="1:8">
      <c r="A90" s="26"/>
      <c r="B90" s="22"/>
      <c r="C90" s="28"/>
      <c r="D90" s="24"/>
      <c r="E90" s="78"/>
      <c r="F90" s="85"/>
      <c r="G90" s="85"/>
      <c r="H90" s="85"/>
    </row>
    <row r="91" spans="1:8">
      <c r="A91" s="22" t="s">
        <v>85</v>
      </c>
      <c r="B91" s="26"/>
      <c r="C91" s="34" t="s">
        <v>6</v>
      </c>
      <c r="D91" s="24">
        <v>150000</v>
      </c>
      <c r="E91" s="66">
        <v>100000</v>
      </c>
      <c r="F91" s="87">
        <v>250000</v>
      </c>
      <c r="G91" s="87">
        <v>150000</v>
      </c>
      <c r="H91" s="87">
        <v>150000</v>
      </c>
    </row>
    <row r="92" spans="1:8" ht="0.75" hidden="1" customHeight="1">
      <c r="A92" s="31"/>
      <c r="B92" s="35" t="s">
        <v>72</v>
      </c>
      <c r="C92" s="33" t="s">
        <v>73</v>
      </c>
      <c r="D92" s="21">
        <v>20000</v>
      </c>
      <c r="E92" s="78"/>
      <c r="F92" s="85"/>
      <c r="G92" s="85"/>
      <c r="H92" s="85"/>
    </row>
    <row r="93" spans="1:8" ht="23.4" hidden="1">
      <c r="A93" s="31"/>
      <c r="B93" s="35" t="s">
        <v>76</v>
      </c>
      <c r="C93" s="33" t="s">
        <v>77</v>
      </c>
      <c r="D93" s="21"/>
      <c r="E93" s="78"/>
      <c r="F93" s="85"/>
      <c r="G93" s="85"/>
      <c r="H93" s="85"/>
    </row>
    <row r="94" spans="1:8" ht="10.5" customHeight="1">
      <c r="A94" s="9"/>
      <c r="B94" s="14"/>
      <c r="C94" s="11"/>
      <c r="D94" s="16"/>
      <c r="E94" s="66">
        <v>390000</v>
      </c>
      <c r="F94" s="87"/>
      <c r="G94" s="87"/>
      <c r="H94" s="87"/>
    </row>
    <row r="95" spans="1:8" ht="24.75" hidden="1" customHeight="1">
      <c r="A95" s="6" t="s">
        <v>3</v>
      </c>
      <c r="B95" s="6"/>
      <c r="C95" s="7" t="s">
        <v>105</v>
      </c>
      <c r="D95" s="16">
        <v>1900000</v>
      </c>
      <c r="E95" s="78"/>
      <c r="F95" s="85"/>
      <c r="G95" s="85"/>
      <c r="H95" s="85"/>
    </row>
    <row r="96" spans="1:8">
      <c r="A96" s="36"/>
      <c r="B96" s="36"/>
      <c r="C96" s="37" t="s">
        <v>78</v>
      </c>
      <c r="D96" s="38" t="e">
        <f>D18+D23+D25+D30+#REF!+D36+D44+D46+D49+D51+D59+D87+D88+D91+#REF!+#REF!</f>
        <v>#REF!</v>
      </c>
      <c r="E96" s="38" t="e">
        <f>E18+E23+#REF!+E25+E30+E36+E44+E51+E59+E87+E91+#REF!+#REF!+E94</f>
        <v>#REF!</v>
      </c>
      <c r="F96" s="88">
        <f>F18+F23+F25+F30+F36+F44+F51+F57+F59+F87+F91+F85</f>
        <v>6400000</v>
      </c>
      <c r="G96" s="88" t="e">
        <f>G18+G23+#REF!+G25+G30+G36+G44+G59+G51+G87+G91</f>
        <v>#REF!</v>
      </c>
      <c r="H96" s="88" t="e">
        <f>H18+H23+#REF!+H25+H30+H36+H44+H59+H51+H87+H91+#REF!+#REF!+#REF!+#REF!</f>
        <v>#REF!</v>
      </c>
    </row>
    <row r="97" spans="1:11">
      <c r="A97" s="91"/>
      <c r="B97" s="91"/>
      <c r="C97" s="92"/>
      <c r="D97" s="21"/>
      <c r="E97" s="78"/>
      <c r="F97" s="85"/>
      <c r="G97" s="85"/>
      <c r="H97" s="85"/>
    </row>
    <row r="98" spans="1:11" s="48" customFormat="1">
      <c r="A98" s="127"/>
      <c r="B98" s="128"/>
      <c r="C98" s="129"/>
      <c r="D98" s="130"/>
      <c r="E98" s="131"/>
      <c r="F98" s="132"/>
      <c r="I98" s="104"/>
    </row>
    <row r="99" spans="1:11">
      <c r="A99" s="123"/>
      <c r="B99" s="123"/>
      <c r="C99" s="124" t="s">
        <v>177</v>
      </c>
      <c r="D99" s="123"/>
      <c r="E99" s="125">
        <v>600000</v>
      </c>
      <c r="F99" s="133" t="s">
        <v>178</v>
      </c>
    </row>
    <row r="100" spans="1:11">
      <c r="A100" s="118"/>
      <c r="B100" s="119"/>
      <c r="C100" s="120"/>
      <c r="D100" s="121"/>
      <c r="E100" s="122"/>
      <c r="F100" s="134"/>
    </row>
    <row r="101" spans="1:11">
      <c r="A101" s="123"/>
      <c r="B101" s="123"/>
      <c r="C101" s="124" t="s">
        <v>93</v>
      </c>
      <c r="D101" s="123"/>
      <c r="E101" s="126"/>
      <c r="F101" s="135" t="s">
        <v>179</v>
      </c>
      <c r="K101" t="s">
        <v>165</v>
      </c>
    </row>
    <row r="102" spans="1:11">
      <c r="E102" s="77"/>
    </row>
    <row r="103" spans="1:11">
      <c r="E103" s="97"/>
    </row>
    <row r="104" spans="1:11">
      <c r="E104" s="97"/>
    </row>
    <row r="106" spans="1:11">
      <c r="C106" s="42"/>
      <c r="E106" s="101"/>
      <c r="F106" s="77"/>
    </row>
    <row r="107" spans="1:11">
      <c r="C107" s="103"/>
      <c r="D107" s="93"/>
      <c r="E107" s="95"/>
      <c r="F107" s="77"/>
    </row>
    <row r="108" spans="1:11">
      <c r="C108" s="42"/>
      <c r="D108" s="42"/>
      <c r="E108" s="101"/>
      <c r="F108" s="101"/>
    </row>
    <row r="109" spans="1:11">
      <c r="E109" s="77"/>
    </row>
    <row r="110" spans="1:11">
      <c r="C110" s="42"/>
      <c r="E110" s="77"/>
      <c r="F110" s="83"/>
    </row>
    <row r="111" spans="1:11">
      <c r="E111" s="97"/>
      <c r="F111" s="43"/>
    </row>
    <row r="112" spans="1:11">
      <c r="E112" s="97"/>
      <c r="F112" s="43"/>
    </row>
    <row r="113" spans="3:6">
      <c r="F113" s="43"/>
    </row>
    <row r="114" spans="3:6">
      <c r="F114" s="43"/>
    </row>
    <row r="115" spans="3:6">
      <c r="C115" s="42"/>
      <c r="F115" s="101"/>
    </row>
    <row r="117" spans="3:6">
      <c r="C117" s="42"/>
      <c r="F117" s="101"/>
    </row>
  </sheetData>
  <mergeCells count="5">
    <mergeCell ref="A16:C16"/>
    <mergeCell ref="A4:D4"/>
    <mergeCell ref="A5:C5"/>
    <mergeCell ref="A6:B7"/>
    <mergeCell ref="C6:C7"/>
  </mergeCells>
  <phoneticPr fontId="14" type="noConversion"/>
  <pageMargins left="1" right="0.75" top="0.54" bottom="0.24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workbookViewId="0">
      <selection activeCell="H3" sqref="H3"/>
    </sheetView>
  </sheetViews>
  <sheetFormatPr defaultRowHeight="13.2"/>
  <cols>
    <col min="1" max="1" width="5" customWidth="1"/>
    <col min="2" max="2" width="5.6640625" customWidth="1"/>
    <col min="3" max="3" width="50.33203125" customWidth="1"/>
    <col min="4" max="4" width="21.109375" hidden="1" customWidth="1"/>
    <col min="5" max="5" width="0.109375" style="54" customWidth="1"/>
    <col min="6" max="6" width="16.6640625" customWidth="1"/>
    <col min="7" max="7" width="0.109375" customWidth="1"/>
    <col min="8" max="8" width="15.109375" customWidth="1"/>
  </cols>
  <sheetData>
    <row r="1" spans="1:8">
      <c r="H1" s="44" t="s">
        <v>88</v>
      </c>
    </row>
    <row r="2" spans="1:8">
      <c r="H2" s="44" t="s">
        <v>89</v>
      </c>
    </row>
    <row r="3" spans="1:8">
      <c r="H3" s="44" t="s">
        <v>196</v>
      </c>
    </row>
    <row r="4" spans="1:8">
      <c r="A4" s="138" t="s">
        <v>190</v>
      </c>
      <c r="B4" s="138"/>
      <c r="C4" s="138"/>
      <c r="D4" s="138"/>
    </row>
    <row r="5" spans="1:8">
      <c r="A5" s="139"/>
      <c r="B5" s="139"/>
      <c r="C5" s="139"/>
      <c r="D5" s="1"/>
      <c r="E5" s="77"/>
      <c r="H5" s="101"/>
    </row>
    <row r="6" spans="1:8" ht="19.5" customHeight="1">
      <c r="A6" s="140"/>
      <c r="B6" s="140"/>
      <c r="C6" s="141" t="s">
        <v>173</v>
      </c>
      <c r="D6" s="90" t="s">
        <v>97</v>
      </c>
      <c r="E6" s="68" t="s">
        <v>168</v>
      </c>
      <c r="F6" s="136" t="s">
        <v>191</v>
      </c>
      <c r="G6" s="136" t="s">
        <v>164</v>
      </c>
      <c r="H6" s="107" t="s">
        <v>185</v>
      </c>
    </row>
    <row r="7" spans="1:8" ht="12.75" customHeight="1">
      <c r="A7" s="140"/>
      <c r="B7" s="140"/>
      <c r="C7" s="141"/>
      <c r="D7" s="5" t="s">
        <v>0</v>
      </c>
      <c r="E7" s="69" t="s">
        <v>0</v>
      </c>
      <c r="F7" s="69" t="s">
        <v>0</v>
      </c>
      <c r="G7" s="69" t="s">
        <v>0</v>
      </c>
      <c r="H7" s="107" t="s">
        <v>0</v>
      </c>
    </row>
    <row r="8" spans="1:8">
      <c r="A8" s="6"/>
      <c r="B8" s="6"/>
      <c r="C8" s="98" t="s">
        <v>1</v>
      </c>
      <c r="D8" s="99">
        <v>41931.9</v>
      </c>
      <c r="E8" s="66">
        <v>134800</v>
      </c>
      <c r="F8" s="87"/>
      <c r="G8" s="87">
        <v>20625</v>
      </c>
      <c r="H8" s="66">
        <v>143110</v>
      </c>
    </row>
    <row r="9" spans="1:8">
      <c r="A9" s="9" t="s">
        <v>2</v>
      </c>
      <c r="B9" s="10"/>
      <c r="C9" s="11"/>
      <c r="D9" s="114">
        <f>SUM(D11:D13)</f>
        <v>6401000</v>
      </c>
      <c r="E9" s="115">
        <f>E11+E12+E13</f>
        <v>5782000</v>
      </c>
      <c r="F9" s="116"/>
      <c r="G9" s="116">
        <f>G11+G12+G13+G14</f>
        <v>4400000</v>
      </c>
      <c r="H9" s="117"/>
    </row>
    <row r="10" spans="1:8">
      <c r="A10" s="13"/>
      <c r="B10" s="14"/>
      <c r="C10" s="15"/>
      <c r="D10" s="16"/>
      <c r="E10" s="78"/>
      <c r="F10" s="85"/>
      <c r="G10" s="85"/>
      <c r="H10" s="66"/>
    </row>
    <row r="11" spans="1:8">
      <c r="A11" s="100" t="s">
        <v>3</v>
      </c>
      <c r="B11" s="6"/>
      <c r="C11" s="7" t="s">
        <v>4</v>
      </c>
      <c r="D11" s="16">
        <v>460000</v>
      </c>
      <c r="E11" s="78">
        <v>216000</v>
      </c>
      <c r="F11" s="85">
        <v>300000</v>
      </c>
      <c r="G11" s="85">
        <v>500000</v>
      </c>
      <c r="H11" s="84">
        <v>740000</v>
      </c>
    </row>
    <row r="12" spans="1:8">
      <c r="A12" s="100" t="s">
        <v>5</v>
      </c>
      <c r="B12" s="6"/>
      <c r="C12" s="7" t="s">
        <v>6</v>
      </c>
      <c r="D12" s="16">
        <v>2166000</v>
      </c>
      <c r="E12" s="78">
        <v>1438000</v>
      </c>
      <c r="F12" s="85">
        <v>3000000</v>
      </c>
      <c r="G12" s="85">
        <v>2400000</v>
      </c>
      <c r="H12" s="84">
        <v>3205000</v>
      </c>
    </row>
    <row r="13" spans="1:8">
      <c r="A13" s="100" t="s">
        <v>7</v>
      </c>
      <c r="B13" s="6"/>
      <c r="C13" s="7" t="s">
        <v>100</v>
      </c>
      <c r="D13" s="16">
        <v>3775000</v>
      </c>
      <c r="E13" s="78">
        <v>4128000</v>
      </c>
      <c r="F13" s="85">
        <v>800000</v>
      </c>
      <c r="G13" s="85">
        <v>500000</v>
      </c>
      <c r="H13" s="84">
        <v>1511000</v>
      </c>
    </row>
    <row r="14" spans="1:8">
      <c r="A14" s="100"/>
      <c r="B14" s="6"/>
      <c r="C14" s="7"/>
      <c r="D14" s="16"/>
      <c r="E14" s="78"/>
      <c r="F14" s="85"/>
      <c r="G14" s="85">
        <v>1000000</v>
      </c>
      <c r="H14" s="66"/>
    </row>
    <row r="15" spans="1:8">
      <c r="A15" s="109"/>
      <c r="B15" s="109"/>
      <c r="C15" s="110" t="s">
        <v>11</v>
      </c>
      <c r="D15" s="19"/>
      <c r="E15" s="112"/>
      <c r="F15" s="111">
        <f>F11+F12+F13</f>
        <v>4100000</v>
      </c>
      <c r="G15" s="113"/>
      <c r="H15" s="108">
        <f>H11+H12+H13+H8</f>
        <v>5599110</v>
      </c>
    </row>
    <row r="16" spans="1:8">
      <c r="A16" s="137" t="s">
        <v>12</v>
      </c>
      <c r="B16" s="137"/>
      <c r="C16" s="137"/>
      <c r="D16" s="21"/>
      <c r="E16" s="78"/>
      <c r="F16" s="85"/>
      <c r="G16" s="85"/>
      <c r="H16" s="66"/>
    </row>
    <row r="17" spans="1:8">
      <c r="A17" s="20"/>
      <c r="B17" s="20"/>
      <c r="C17" s="20"/>
      <c r="D17" s="21"/>
      <c r="E17" s="78"/>
      <c r="F17" s="85"/>
      <c r="G17" s="85"/>
      <c r="H17" s="66"/>
    </row>
    <row r="18" spans="1:8">
      <c r="A18" s="22" t="s">
        <v>3</v>
      </c>
      <c r="B18" s="22"/>
      <c r="C18" s="23" t="s">
        <v>169</v>
      </c>
      <c r="D18" s="24">
        <v>1720000</v>
      </c>
      <c r="E18" s="66" t="e">
        <f>#REF!+E19</f>
        <v>#REF!</v>
      </c>
      <c r="F18" s="87">
        <f>F19+F20</f>
        <v>250000</v>
      </c>
      <c r="G18" s="87" t="e">
        <f>G19+G20+#REF!</f>
        <v>#REF!</v>
      </c>
      <c r="H18" s="66">
        <f>H19+H20</f>
        <v>237960</v>
      </c>
    </row>
    <row r="19" spans="1:8">
      <c r="A19" s="22"/>
      <c r="B19" s="26"/>
      <c r="C19" s="25" t="s">
        <v>176</v>
      </c>
      <c r="D19" s="21"/>
      <c r="E19" s="78">
        <v>269273</v>
      </c>
      <c r="F19" s="85">
        <v>50000</v>
      </c>
      <c r="G19" s="85">
        <v>494928</v>
      </c>
      <c r="H19" s="84">
        <v>46960</v>
      </c>
    </row>
    <row r="20" spans="1:8">
      <c r="A20" s="22"/>
      <c r="B20" s="26"/>
      <c r="C20" s="25" t="s">
        <v>175</v>
      </c>
      <c r="D20" s="21"/>
      <c r="E20" s="78">
        <v>30000</v>
      </c>
      <c r="F20" s="85">
        <v>200000</v>
      </c>
      <c r="G20" s="85">
        <v>240000</v>
      </c>
      <c r="H20" s="84">
        <v>191000</v>
      </c>
    </row>
    <row r="21" spans="1:8">
      <c r="A21" s="22"/>
      <c r="B21" s="26"/>
      <c r="C21" s="25"/>
      <c r="D21" s="21"/>
      <c r="E21" s="78"/>
      <c r="F21" s="85"/>
      <c r="G21" s="85"/>
      <c r="H21" s="66"/>
    </row>
    <row r="22" spans="1:8">
      <c r="A22" s="26" t="s">
        <v>5</v>
      </c>
      <c r="B22" s="26"/>
      <c r="C22" s="27" t="s">
        <v>171</v>
      </c>
      <c r="D22" s="24">
        <v>1147411.6000000001</v>
      </c>
      <c r="E22" s="66">
        <v>1602794</v>
      </c>
      <c r="F22" s="87">
        <v>3770000</v>
      </c>
      <c r="G22" s="87">
        <v>2544000</v>
      </c>
      <c r="H22" s="66">
        <v>3612000</v>
      </c>
    </row>
    <row r="23" spans="1:8">
      <c r="A23" s="26"/>
      <c r="B23" s="26"/>
      <c r="C23" s="27"/>
      <c r="D23" s="24"/>
      <c r="E23" s="66"/>
      <c r="F23" s="87"/>
      <c r="G23" s="87"/>
      <c r="H23" s="66"/>
    </row>
    <row r="24" spans="1:8">
      <c r="A24" s="26" t="s">
        <v>7</v>
      </c>
      <c r="B24" s="26"/>
      <c r="C24" s="27" t="s">
        <v>14</v>
      </c>
      <c r="D24" s="24">
        <v>335695</v>
      </c>
      <c r="E24" s="66">
        <f>E25</f>
        <v>377632</v>
      </c>
      <c r="F24" s="87">
        <f>F25+F26+F27</f>
        <v>1139000</v>
      </c>
      <c r="G24" s="87">
        <f>G25+G26</f>
        <v>1248581</v>
      </c>
      <c r="H24" s="66">
        <f>H25+H26</f>
        <v>804200</v>
      </c>
    </row>
    <row r="25" spans="1:8">
      <c r="A25" s="26"/>
      <c r="B25" s="26"/>
      <c r="C25" s="28" t="s">
        <v>182</v>
      </c>
      <c r="D25" s="24"/>
      <c r="E25" s="84">
        <v>377632</v>
      </c>
      <c r="F25" s="85">
        <v>1131000</v>
      </c>
      <c r="G25" s="85">
        <v>1158720</v>
      </c>
      <c r="H25" s="84">
        <v>796000</v>
      </c>
    </row>
    <row r="26" spans="1:8">
      <c r="A26" s="29"/>
      <c r="B26" s="26"/>
      <c r="C26" s="28" t="s">
        <v>186</v>
      </c>
      <c r="D26" s="24"/>
      <c r="E26" s="78"/>
      <c r="F26" s="85">
        <v>8000</v>
      </c>
      <c r="G26" s="85">
        <v>89861</v>
      </c>
      <c r="H26" s="84">
        <v>8200</v>
      </c>
    </row>
    <row r="27" spans="1:8">
      <c r="A27" s="29"/>
      <c r="B27" s="26"/>
      <c r="C27" s="28"/>
      <c r="D27" s="24"/>
      <c r="E27" s="78"/>
      <c r="F27" s="85"/>
      <c r="G27" s="85"/>
      <c r="H27" s="84"/>
    </row>
    <row r="28" spans="1:8">
      <c r="A28" s="29"/>
      <c r="B28" s="26"/>
      <c r="C28" s="28"/>
      <c r="D28" s="24"/>
      <c r="E28" s="78"/>
      <c r="F28" s="85"/>
      <c r="G28" s="85"/>
      <c r="H28" s="84"/>
    </row>
    <row r="29" spans="1:8">
      <c r="A29" s="26" t="s">
        <v>9</v>
      </c>
      <c r="B29" s="26"/>
      <c r="C29" s="27" t="s">
        <v>181</v>
      </c>
      <c r="D29" s="24">
        <v>84980</v>
      </c>
      <c r="E29" s="66">
        <v>112364</v>
      </c>
      <c r="F29" s="87">
        <v>400000</v>
      </c>
      <c r="G29" s="87">
        <v>150000</v>
      </c>
      <c r="H29" s="66">
        <v>136400</v>
      </c>
    </row>
    <row r="30" spans="1:8">
      <c r="A30" s="31"/>
      <c r="B30" s="22"/>
      <c r="C30" s="28"/>
      <c r="D30" s="21"/>
      <c r="E30" s="78"/>
      <c r="F30" s="85"/>
      <c r="G30" s="85"/>
      <c r="H30" s="66"/>
    </row>
    <row r="31" spans="1:8">
      <c r="A31" s="22" t="s">
        <v>18</v>
      </c>
      <c r="B31" s="22"/>
      <c r="C31" s="27" t="s">
        <v>166</v>
      </c>
      <c r="D31" s="24">
        <v>108704.7</v>
      </c>
      <c r="E31" s="66" t="e">
        <f>E32+#REF!</f>
        <v>#REF!</v>
      </c>
      <c r="F31" s="87">
        <v>20000</v>
      </c>
      <c r="G31" s="87" t="e">
        <f>G32+#REF!</f>
        <v>#REF!</v>
      </c>
      <c r="H31" s="66">
        <v>18200</v>
      </c>
    </row>
    <row r="32" spans="1:8">
      <c r="A32" s="31"/>
      <c r="B32" s="22"/>
      <c r="C32" s="28"/>
      <c r="D32" s="21"/>
      <c r="E32" s="78">
        <v>79845</v>
      </c>
      <c r="F32" s="85"/>
      <c r="G32" s="85">
        <v>100000</v>
      </c>
      <c r="H32" s="84"/>
    </row>
    <row r="33" spans="1:8">
      <c r="A33" s="22" t="s">
        <v>26</v>
      </c>
      <c r="B33" s="22"/>
      <c r="C33" s="27" t="s">
        <v>38</v>
      </c>
      <c r="D33" s="24">
        <v>35824.6</v>
      </c>
      <c r="E33" s="66">
        <v>35350</v>
      </c>
      <c r="F33" s="87">
        <v>200000</v>
      </c>
      <c r="G33" s="87">
        <v>50000</v>
      </c>
      <c r="H33" s="66">
        <v>79000</v>
      </c>
    </row>
    <row r="34" spans="1:8">
      <c r="A34" s="22"/>
      <c r="B34" s="22"/>
      <c r="C34" s="27"/>
      <c r="D34" s="24"/>
      <c r="E34" s="78"/>
      <c r="F34" s="85"/>
      <c r="G34" s="85"/>
      <c r="H34" s="66"/>
    </row>
    <row r="35" spans="1:8">
      <c r="A35" s="22" t="s">
        <v>37</v>
      </c>
      <c r="B35" s="22"/>
      <c r="C35" s="27" t="s">
        <v>42</v>
      </c>
      <c r="D35" s="24">
        <v>89725.7</v>
      </c>
      <c r="E35" s="66">
        <v>192346</v>
      </c>
      <c r="F35" s="87">
        <v>100000</v>
      </c>
      <c r="G35" s="87">
        <v>50000</v>
      </c>
      <c r="H35" s="66">
        <v>79100</v>
      </c>
    </row>
    <row r="36" spans="1:8">
      <c r="A36" s="22"/>
      <c r="B36" s="22" t="s">
        <v>193</v>
      </c>
      <c r="C36" s="28" t="s">
        <v>192</v>
      </c>
      <c r="D36" s="21"/>
      <c r="E36" s="78"/>
      <c r="F36" s="85">
        <v>40000</v>
      </c>
      <c r="G36" s="85"/>
      <c r="H36" s="66"/>
    </row>
    <row r="37" spans="1:8">
      <c r="A37" s="22"/>
      <c r="B37" s="22"/>
      <c r="C37" s="28"/>
      <c r="D37" s="21"/>
      <c r="E37" s="78"/>
      <c r="F37" s="85"/>
      <c r="G37" s="85"/>
      <c r="H37" s="66"/>
    </row>
    <row r="38" spans="1:8">
      <c r="A38" s="22" t="s">
        <v>39</v>
      </c>
      <c r="B38" s="22"/>
      <c r="C38" s="27" t="s">
        <v>183</v>
      </c>
      <c r="D38" s="21"/>
      <c r="E38" s="78"/>
      <c r="F38" s="87">
        <v>300000</v>
      </c>
      <c r="G38" s="85"/>
      <c r="H38" s="66">
        <v>170100</v>
      </c>
    </row>
    <row r="39" spans="1:8">
      <c r="A39" s="22"/>
      <c r="B39" s="22" t="s">
        <v>41</v>
      </c>
      <c r="C39" s="28" t="s">
        <v>194</v>
      </c>
      <c r="D39" s="21"/>
      <c r="E39" s="78"/>
      <c r="F39" s="85"/>
      <c r="G39" s="85"/>
      <c r="H39" s="66"/>
    </row>
    <row r="40" spans="1:8">
      <c r="A40" s="22"/>
      <c r="B40" s="22"/>
      <c r="C40" s="28"/>
      <c r="D40" s="21"/>
      <c r="E40" s="78"/>
      <c r="F40" s="85"/>
      <c r="G40" s="85"/>
      <c r="H40" s="66"/>
    </row>
    <row r="41" spans="1:8">
      <c r="A41" s="26" t="s">
        <v>50</v>
      </c>
      <c r="B41" s="26"/>
      <c r="C41" s="27" t="s">
        <v>51</v>
      </c>
      <c r="D41" s="24">
        <v>793369.9</v>
      </c>
      <c r="E41" s="66">
        <v>250670</v>
      </c>
      <c r="F41" s="87">
        <v>100000</v>
      </c>
      <c r="G41" s="87">
        <v>170000</v>
      </c>
      <c r="H41" s="66">
        <v>245000</v>
      </c>
    </row>
    <row r="42" spans="1:8">
      <c r="A42" s="26"/>
      <c r="B42" s="22"/>
      <c r="C42" s="27"/>
      <c r="D42" s="21"/>
      <c r="E42" s="78"/>
      <c r="F42" s="87"/>
      <c r="G42" s="85"/>
      <c r="H42" s="66"/>
    </row>
    <row r="43" spans="1:8">
      <c r="A43" s="26" t="s">
        <v>70</v>
      </c>
      <c r="B43" s="22"/>
      <c r="C43" s="27" t="s">
        <v>167</v>
      </c>
      <c r="D43" s="24"/>
      <c r="E43" s="66">
        <v>156000</v>
      </c>
      <c r="F43" s="87">
        <v>70000</v>
      </c>
      <c r="G43" s="87" t="e">
        <f>#REF!+#REF!</f>
        <v>#REF!</v>
      </c>
      <c r="H43" s="66">
        <v>65200</v>
      </c>
    </row>
    <row r="44" spans="1:8">
      <c r="A44" s="26"/>
      <c r="B44" s="22"/>
      <c r="C44" s="28"/>
      <c r="D44" s="24"/>
      <c r="E44" s="78">
        <v>120000</v>
      </c>
      <c r="F44" s="85"/>
      <c r="G44" s="85"/>
      <c r="H44" s="66"/>
    </row>
    <row r="45" spans="1:8">
      <c r="A45" s="22" t="s">
        <v>74</v>
      </c>
      <c r="B45" s="26"/>
      <c r="C45" s="34" t="s">
        <v>73</v>
      </c>
      <c r="D45" s="24">
        <v>150000</v>
      </c>
      <c r="E45" s="66">
        <v>100000</v>
      </c>
      <c r="F45" s="87">
        <v>150000</v>
      </c>
      <c r="G45" s="87">
        <v>150000</v>
      </c>
      <c r="H45" s="66">
        <v>150000</v>
      </c>
    </row>
    <row r="46" spans="1:8">
      <c r="A46" s="22"/>
      <c r="B46" s="26"/>
      <c r="C46" s="34"/>
      <c r="D46" s="24"/>
      <c r="E46" s="66"/>
      <c r="F46" s="87"/>
      <c r="G46" s="87"/>
      <c r="H46" s="66"/>
    </row>
    <row r="47" spans="1:8">
      <c r="A47" s="22" t="s">
        <v>85</v>
      </c>
      <c r="B47" s="26"/>
      <c r="C47" s="34" t="s">
        <v>195</v>
      </c>
      <c r="D47" s="24"/>
      <c r="E47" s="66"/>
      <c r="F47" s="87"/>
      <c r="G47" s="87"/>
      <c r="H47" s="66"/>
    </row>
    <row r="48" spans="1:8">
      <c r="A48" s="36"/>
      <c r="B48" s="36"/>
      <c r="C48" s="37" t="s">
        <v>78</v>
      </c>
      <c r="D48" s="38" t="e">
        <f>D18+D22+D24+D29+#REF!+D31+D33+#REF!+#REF!+D35+D41+D43+#REF!+D45+#REF!+#REF!</f>
        <v>#REF!</v>
      </c>
      <c r="E48" s="38" t="e">
        <f>E18+E22+#REF!+E24+E29+E31+E33+E35+E41+E43+E45+#REF!+#REF!+#REF!</f>
        <v>#REF!</v>
      </c>
      <c r="F48" s="88">
        <f>F18+F22+F24+F29+F31+F33+F35+F38+F41+F43+F45</f>
        <v>6499000</v>
      </c>
      <c r="G48" s="88" t="e">
        <f>G18+G22+#REF!+G24+G29+G31+G33+G41+G35+G43+G45</f>
        <v>#REF!</v>
      </c>
      <c r="H48" s="108">
        <f>H18+H22+H24+H29+H31+H33+H35+H38+H41+H43+H45</f>
        <v>5597160</v>
      </c>
    </row>
    <row r="49" spans="1:8">
      <c r="A49" s="91"/>
      <c r="B49" s="91"/>
      <c r="C49" s="92"/>
      <c r="D49" s="21"/>
      <c r="E49" s="78"/>
      <c r="F49" s="85"/>
      <c r="G49" s="85"/>
      <c r="H49" s="66">
        <f>H15-H48</f>
        <v>1950</v>
      </c>
    </row>
    <row r="50" spans="1:8">
      <c r="A50" s="29"/>
      <c r="B50" s="29"/>
      <c r="C50" s="41"/>
      <c r="D50" s="24" t="e">
        <f>D8+#REF!-D48</f>
        <v>#REF!</v>
      </c>
      <c r="E50" s="24" t="e">
        <f>E8+#REF!-E48</f>
        <v>#REF!</v>
      </c>
      <c r="F50" s="89"/>
      <c r="G50" s="89" t="e">
        <f>#REF!-G48</f>
        <v>#REF!</v>
      </c>
      <c r="H50" s="66"/>
    </row>
    <row r="51" spans="1:8" ht="13.8">
      <c r="A51" s="52"/>
      <c r="B51" s="53"/>
      <c r="C51" s="50"/>
      <c r="D51" s="48"/>
      <c r="E51" s="67"/>
      <c r="F51" s="48"/>
      <c r="G51" s="48"/>
      <c r="H51" s="104"/>
    </row>
    <row r="52" spans="1:8">
      <c r="C52" s="42" t="s">
        <v>177</v>
      </c>
      <c r="E52" s="101">
        <v>600000</v>
      </c>
      <c r="F52" s="102" t="s">
        <v>178</v>
      </c>
    </row>
    <row r="53" spans="1:8">
      <c r="B53" s="94"/>
      <c r="C53" s="96"/>
      <c r="D53" s="93"/>
      <c r="E53" s="95"/>
      <c r="F53" s="94"/>
    </row>
    <row r="54" spans="1:8">
      <c r="C54" s="42" t="s">
        <v>93</v>
      </c>
      <c r="F54" s="42" t="s">
        <v>179</v>
      </c>
    </row>
    <row r="55" spans="1:8">
      <c r="E55" s="77"/>
    </row>
    <row r="56" spans="1:8">
      <c r="E56" s="97"/>
    </row>
  </sheetData>
  <mergeCells count="5">
    <mergeCell ref="A16:C16"/>
    <mergeCell ref="A4:D4"/>
    <mergeCell ref="A5:C5"/>
    <mergeCell ref="A6:B7"/>
    <mergeCell ref="C6:C7"/>
  </mergeCells>
  <phoneticPr fontId="14" type="noConversion"/>
  <pageMargins left="1" right="0.75" top="0.54" bottom="0.24" header="0.5" footer="0.5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смета 2007</vt:lpstr>
      <vt:lpstr>отчет 2007 (расшифровка)</vt:lpstr>
      <vt:lpstr>отчет 2007</vt:lpstr>
      <vt:lpstr>смета 2008 черн.</vt:lpstr>
      <vt:lpstr>План 2013</vt:lpstr>
      <vt:lpstr>Исполнение</vt:lpstr>
      <vt:lpstr>Лист2</vt:lpstr>
      <vt:lpstr>Лист3</vt:lpstr>
      <vt:lpstr>'отчет 2007'!Область_печати</vt:lpstr>
      <vt:lpstr>'отчет 2007 (расшифровка)'!Область_печати</vt:lpstr>
      <vt:lpstr>'План 2013'!Область_печати</vt:lpstr>
      <vt:lpstr>'смета 2007'!Область_печати</vt:lpstr>
      <vt:lpstr>'смета 2008 черн.'!Область_печати</vt:lpstr>
    </vt:vector>
  </TitlesOfParts>
  <Company>СППКК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Дмитриева</dc:creator>
  <cp:lastModifiedBy>Подлесная</cp:lastModifiedBy>
  <cp:lastPrinted>2017-02-07T03:14:20Z</cp:lastPrinted>
  <dcterms:created xsi:type="dcterms:W3CDTF">2007-11-29T02:30:36Z</dcterms:created>
  <dcterms:modified xsi:type="dcterms:W3CDTF">2018-01-15T03:06:27Z</dcterms:modified>
</cp:coreProperties>
</file>